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030" activeTab="2"/>
  </bookViews>
  <sheets>
    <sheet name="Digitador" sheetId="17" r:id="rId1"/>
    <sheet name="Supervisor" sheetId="29" r:id="rId2"/>
    <sheet name="Resumo Cliente" sheetId="31" r:id="rId3"/>
  </sheets>
  <definedNames>
    <definedName name="_xlnm.Print_Area" localSheetId="0">Digitador!$A$1:$I$160</definedName>
    <definedName name="_xlnm.Print_Area" localSheetId="2">'Resumo Cliente'!$A$1:$J$23</definedName>
    <definedName name="_xlnm.Print_Area" localSheetId="1">Supervisor!$A$1:$I$158</definedName>
  </definedNames>
  <calcPr calcId="162913"/>
</workbook>
</file>

<file path=xl/calcChain.xml><?xml version="1.0" encoding="utf-8"?>
<calcChain xmlns="http://schemas.openxmlformats.org/spreadsheetml/2006/main">
  <c r="C15" i="31" l="1"/>
  <c r="C14" i="31"/>
  <c r="B15" i="31"/>
  <c r="B14" i="31"/>
  <c r="G47" i="29" l="1"/>
  <c r="F47" i="29"/>
  <c r="G44" i="29"/>
  <c r="J11" i="31" l="1"/>
  <c r="B60" i="29"/>
  <c r="E47" i="29" l="1"/>
  <c r="F44" i="29"/>
  <c r="J10" i="31" l="1"/>
  <c r="J9" i="31"/>
  <c r="J8" i="31"/>
  <c r="I11" i="29"/>
  <c r="I60" i="29" l="1"/>
  <c r="I24" i="29"/>
  <c r="I9" i="29"/>
  <c r="I8" i="29"/>
  <c r="I46" i="17" l="1"/>
  <c r="I22" i="17"/>
  <c r="B75" i="29"/>
  <c r="B74" i="29"/>
  <c r="B73" i="29"/>
  <c r="B72" i="29"/>
  <c r="B71" i="29"/>
  <c r="B70" i="29"/>
  <c r="B69" i="29"/>
  <c r="B68" i="29"/>
  <c r="H75" i="29"/>
  <c r="H74" i="29"/>
  <c r="H73" i="29"/>
  <c r="H72" i="29"/>
  <c r="H71" i="29"/>
  <c r="H70" i="29"/>
  <c r="H69" i="29"/>
  <c r="B61" i="29"/>
  <c r="B59" i="29"/>
  <c r="B58" i="29"/>
  <c r="B57" i="29"/>
  <c r="B51" i="29"/>
  <c r="B50" i="29"/>
  <c r="B49" i="29"/>
  <c r="B48" i="29"/>
  <c r="I46" i="29"/>
  <c r="C4" i="31"/>
  <c r="C3" i="31"/>
  <c r="A2" i="31"/>
  <c r="C4" i="29"/>
  <c r="C3" i="29"/>
  <c r="A2" i="29"/>
  <c r="B27" i="29" l="1"/>
  <c r="B26" i="29"/>
  <c r="B25" i="29"/>
  <c r="B24" i="29"/>
  <c r="B23" i="29"/>
  <c r="B22" i="29"/>
  <c r="H142" i="29" l="1"/>
  <c r="H140" i="29"/>
  <c r="H141" i="29" s="1"/>
  <c r="H137" i="29"/>
  <c r="H136" i="29"/>
  <c r="H132" i="29"/>
  <c r="H130" i="29"/>
  <c r="H112" i="29"/>
  <c r="H111" i="29"/>
  <c r="H110" i="29"/>
  <c r="H109" i="29"/>
  <c r="H108" i="29"/>
  <c r="H107" i="29"/>
  <c r="H102" i="29"/>
  <c r="H100" i="29"/>
  <c r="H99" i="29"/>
  <c r="H97" i="29"/>
  <c r="H91" i="29"/>
  <c r="H84" i="29"/>
  <c r="H83" i="29"/>
  <c r="H85" i="29" s="1"/>
  <c r="H68" i="29"/>
  <c r="H76" i="29" s="1"/>
  <c r="I59" i="29"/>
  <c r="I58" i="29"/>
  <c r="I57" i="29"/>
  <c r="I51" i="29"/>
  <c r="I50" i="29"/>
  <c r="I49" i="29"/>
  <c r="I48" i="29"/>
  <c r="B160" i="29"/>
  <c r="I139" i="29"/>
  <c r="I43" i="29"/>
  <c r="I36" i="29"/>
  <c r="I35" i="29"/>
  <c r="I34" i="29"/>
  <c r="I32" i="29"/>
  <c r="I22" i="29"/>
  <c r="G16" i="29"/>
  <c r="G18" i="29" s="1"/>
  <c r="G160" i="29" s="1"/>
  <c r="I43" i="17"/>
  <c r="I39" i="29" l="1"/>
  <c r="H43" i="29" s="1"/>
  <c r="H113" i="29"/>
  <c r="H138" i="29"/>
  <c r="H143" i="29" s="1"/>
  <c r="J138" i="29" s="1"/>
  <c r="I45" i="17"/>
  <c r="I107" i="29"/>
  <c r="I84" i="29"/>
  <c r="H51" i="29"/>
  <c r="H33" i="29"/>
  <c r="I91" i="29"/>
  <c r="I83" i="29"/>
  <c r="H46" i="29"/>
  <c r="H35" i="29"/>
  <c r="I99" i="29"/>
  <c r="I73" i="29"/>
  <c r="H31" i="29"/>
  <c r="I112" i="29"/>
  <c r="I72" i="29"/>
  <c r="I68" i="29"/>
  <c r="I27" i="29"/>
  <c r="I45" i="29"/>
  <c r="I52" i="29" s="1"/>
  <c r="I102" i="29" l="1"/>
  <c r="H37" i="29"/>
  <c r="I109" i="29"/>
  <c r="I70" i="29"/>
  <c r="I97" i="29"/>
  <c r="I98" i="29" s="1"/>
  <c r="I71" i="29"/>
  <c r="I108" i="29"/>
  <c r="I69" i="29"/>
  <c r="I76" i="29" s="1"/>
  <c r="I119" i="29" s="1"/>
  <c r="I150" i="29"/>
  <c r="I74" i="29"/>
  <c r="I100" i="29"/>
  <c r="I101" i="29" s="1"/>
  <c r="H101" i="29" s="1"/>
  <c r="I75" i="29"/>
  <c r="I110" i="29"/>
  <c r="I111" i="29"/>
  <c r="H48" i="29"/>
  <c r="H49" i="29"/>
  <c r="H50" i="29"/>
  <c r="H34" i="29"/>
  <c r="I113" i="29"/>
  <c r="I114" i="29" s="1"/>
  <c r="I85" i="29"/>
  <c r="I86" i="29" s="1"/>
  <c r="H86" i="29" s="1"/>
  <c r="H87" i="29" s="1"/>
  <c r="I151" i="29"/>
  <c r="I92" i="29"/>
  <c r="I87" i="29" l="1"/>
  <c r="I120" i="29" s="1"/>
  <c r="I93" i="29"/>
  <c r="I121" i="29" s="1"/>
  <c r="H92" i="29"/>
  <c r="H93" i="29" s="1"/>
  <c r="I115" i="29"/>
  <c r="I123" i="29" s="1"/>
  <c r="H114" i="29"/>
  <c r="H98" i="29"/>
  <c r="H103" i="29" s="1"/>
  <c r="I103" i="29"/>
  <c r="I122" i="29" s="1"/>
  <c r="I125" i="29" l="1"/>
  <c r="I153" i="29"/>
  <c r="I36" i="17"/>
  <c r="H141" i="17" l="1"/>
  <c r="G16" i="17"/>
  <c r="G18" i="17" s="1"/>
  <c r="G160" i="17" l="1"/>
  <c r="B22" i="31" s="1"/>
  <c r="I27" i="17"/>
  <c r="B160" i="17"/>
  <c r="I139" i="17"/>
  <c r="H138" i="17"/>
  <c r="H143" i="17" s="1"/>
  <c r="H113" i="17"/>
  <c r="H85" i="17"/>
  <c r="H76" i="17"/>
  <c r="I35" i="17"/>
  <c r="I34" i="17"/>
  <c r="I62" i="17" l="1"/>
  <c r="I152" i="17" s="1"/>
  <c r="J138" i="17"/>
  <c r="I61" i="29" l="1"/>
  <c r="I62" i="29" s="1"/>
  <c r="I152" i="29" s="1"/>
  <c r="I154" i="29" s="1"/>
  <c r="I129" i="29"/>
  <c r="I52" i="17"/>
  <c r="I130" i="29" l="1"/>
  <c r="I151" i="17"/>
  <c r="I131" i="29" l="1"/>
  <c r="I132" i="29" s="1"/>
  <c r="I32" i="17"/>
  <c r="I39" i="17" s="1"/>
  <c r="I133" i="29" l="1"/>
  <c r="I144" i="29" s="1"/>
  <c r="H46" i="17"/>
  <c r="I72" i="17"/>
  <c r="H43" i="17"/>
  <c r="I150" i="17"/>
  <c r="I112" i="17"/>
  <c r="I97" i="17"/>
  <c r="I98" i="17" s="1"/>
  <c r="H98" i="17" s="1"/>
  <c r="I70" i="17"/>
  <c r="H33" i="17"/>
  <c r="H34" i="17"/>
  <c r="H35" i="17"/>
  <c r="H37" i="17"/>
  <c r="I107" i="17"/>
  <c r="H49" i="17"/>
  <c r="I84" i="17"/>
  <c r="I73" i="17"/>
  <c r="I75" i="17"/>
  <c r="H48" i="17"/>
  <c r="I111" i="17"/>
  <c r="I100" i="17"/>
  <c r="I101" i="17" s="1"/>
  <c r="H101" i="17" s="1"/>
  <c r="I68" i="17"/>
  <c r="I99" i="17"/>
  <c r="H31" i="17"/>
  <c r="I108" i="17"/>
  <c r="H50" i="17"/>
  <c r="I69" i="17"/>
  <c r="H51" i="17"/>
  <c r="I83" i="17"/>
  <c r="I91" i="17"/>
  <c r="I110" i="17"/>
  <c r="I71" i="17"/>
  <c r="I74" i="17"/>
  <c r="I102" i="17"/>
  <c r="I109" i="17"/>
  <c r="H103" i="17" l="1"/>
  <c r="I85" i="17"/>
  <c r="I86" i="17" s="1"/>
  <c r="H86" i="17" s="1"/>
  <c r="H87" i="17" s="1"/>
  <c r="I140" i="29"/>
  <c r="I141" i="29" s="1"/>
  <c r="I137" i="29"/>
  <c r="I136" i="29"/>
  <c r="I142" i="29"/>
  <c r="I76" i="17"/>
  <c r="I119" i="17" s="1"/>
  <c r="I113" i="17"/>
  <c r="I92" i="17"/>
  <c r="H92" i="17" s="1"/>
  <c r="H93" i="17" s="1"/>
  <c r="I103" i="17"/>
  <c r="I122" i="17" s="1"/>
  <c r="I138" i="29" l="1"/>
  <c r="I143" i="29" s="1"/>
  <c r="I155" i="29" s="1"/>
  <c r="I156" i="29" s="1"/>
  <c r="I93" i="17"/>
  <c r="I121" i="17" s="1"/>
  <c r="I114" i="17"/>
  <c r="H114" i="17" s="1"/>
  <c r="I87" i="17"/>
  <c r="I120" i="17" s="1"/>
  <c r="H161" i="29" l="1"/>
  <c r="E15" i="31" s="1"/>
  <c r="D15" i="31"/>
  <c r="F15" i="31" s="1"/>
  <c r="H160" i="29"/>
  <c r="I115" i="17"/>
  <c r="I123" i="17" s="1"/>
  <c r="I125" i="17" s="1"/>
  <c r="I160" i="29" l="1"/>
  <c r="I153" i="17"/>
  <c r="I154" i="17" s="1"/>
  <c r="I129" i="17"/>
  <c r="I130" i="17" l="1"/>
  <c r="I131" i="17" l="1"/>
  <c r="I132" i="17" s="1"/>
  <c r="I133" i="17" l="1"/>
  <c r="I144" i="17" s="1"/>
  <c r="I140" i="17" s="1"/>
  <c r="I141" i="17" s="1"/>
  <c r="I136" i="17" l="1"/>
  <c r="I142" i="17"/>
  <c r="I137" i="17"/>
  <c r="I138" i="17" l="1"/>
  <c r="I143" i="17" s="1"/>
  <c r="I155" i="17" s="1"/>
  <c r="I156" i="17" s="1"/>
  <c r="D14" i="31" s="1"/>
  <c r="F14" i="31" l="1"/>
  <c r="F22" i="31" s="1"/>
  <c r="F23" i="31" s="1"/>
  <c r="H161" i="17"/>
  <c r="E14" i="31" s="1"/>
  <c r="H160" i="17"/>
  <c r="I160" i="17" l="1"/>
</calcChain>
</file>

<file path=xl/sharedStrings.xml><?xml version="1.0" encoding="utf-8"?>
<sst xmlns="http://schemas.openxmlformats.org/spreadsheetml/2006/main" count="496" uniqueCount="175">
  <si>
    <t>Nº Processo</t>
  </si>
  <si>
    <t>A</t>
  </si>
  <si>
    <t>B</t>
  </si>
  <si>
    <t>C</t>
  </si>
  <si>
    <t>D</t>
  </si>
  <si>
    <t>Data de apresentação da proposta (dia/mês/ano)</t>
  </si>
  <si>
    <t>Município/UF</t>
  </si>
  <si>
    <t>Ano do acordo, convenção ou sentença normativa em dissídio coletivo</t>
  </si>
  <si>
    <t>Discriminação dos Serviços (dados referentes à contratação)</t>
  </si>
  <si>
    <t>Identificação do Serviço</t>
  </si>
  <si>
    <t>Tipo de Serviço</t>
  </si>
  <si>
    <t>Unidade de Medida</t>
  </si>
  <si>
    <t>Quantidade Total a Contratar (em função da unidade de medida)</t>
  </si>
  <si>
    <t>Dados complementares para composição dos custos referente à mão de obra</t>
  </si>
  <si>
    <t>Tipo de serviço (mesmo serviço com características distintas)</t>
  </si>
  <si>
    <t>Salário Normativo da Categoria Profissional</t>
  </si>
  <si>
    <t>Categoria profissional (vinculada à execução contratual)</t>
  </si>
  <si>
    <t>MÓDULO 1: COMPOSIÇÃO DA REMUNERAÇÃO</t>
  </si>
  <si>
    <t>E</t>
  </si>
  <si>
    <t>F</t>
  </si>
  <si>
    <t>G</t>
  </si>
  <si>
    <t>H</t>
  </si>
  <si>
    <t>Total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</si>
  <si>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</si>
  <si>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</si>
  <si>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</si>
  <si>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</si>
  <si>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</si>
  <si>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Hora noturna adicional</t>
  </si>
  <si>
    <t>Outros (especificar)</t>
  </si>
  <si>
    <t>MÓDULO 2: BENEFÍCIOS MENSAIS E DIÁRIOS</t>
  </si>
  <si>
    <t>Total de Benefícios Mensais e Diários</t>
  </si>
  <si>
    <t>Benefícios Mensais e Diários</t>
  </si>
  <si>
    <t>MÓDULO 3: INSUMOS DIVERSOS</t>
  </si>
  <si>
    <t>Total de Insumos Diversos</t>
  </si>
  <si>
    <t>Insumos Diversos</t>
  </si>
  <si>
    <t>Nota: Valores mensais por empregado.</t>
  </si>
  <si>
    <t>MÓDULO 4: ENCARGOS SOCIAIS E TRABALHISTAS</t>
  </si>
  <si>
    <t>4.1</t>
  </si>
  <si>
    <t>Total</t>
  </si>
  <si>
    <t>INSS</t>
  </si>
  <si>
    <t>SESI ou SESC</t>
  </si>
  <si>
    <t>SENAI ou SENAC</t>
  </si>
  <si>
    <t>INCRA</t>
  </si>
  <si>
    <t>Salário educação</t>
  </si>
  <si>
    <t>FGTS</t>
  </si>
  <si>
    <t>SEBRAE</t>
  </si>
  <si>
    <t>%</t>
  </si>
  <si>
    <t>Nota 1: Os percentuais dos encargos previdenciários e FGTS são aqueles estabelecidos pela legislação vigente.</t>
  </si>
  <si>
    <t>Nota 2: Percentuais incidentes sobre a remuneração.</t>
  </si>
  <si>
    <t>4.2</t>
  </si>
  <si>
    <t>Subtotal</t>
  </si>
  <si>
    <t>13º Salário e Adicional de Férias</t>
  </si>
  <si>
    <t>13.º Salário</t>
  </si>
  <si>
    <t>Submódulo 4.3 – Afastamento Maternidade</t>
  </si>
  <si>
    <t>4.3</t>
  </si>
  <si>
    <t>Afastamento Maternidade:</t>
  </si>
  <si>
    <t>Afastamento maternidade</t>
  </si>
  <si>
    <t>Incidência do submódulo 4.1 sobre afastamento maternidade</t>
  </si>
  <si>
    <t>Submódulo 4.4 – Provisão para Rescisão</t>
  </si>
  <si>
    <t>4.4</t>
  </si>
  <si>
    <t>Provisão para Rescisão</t>
  </si>
  <si>
    <t>Aviso prévio indenizado</t>
  </si>
  <si>
    <t>Aviso prévio trabalhado</t>
  </si>
  <si>
    <t>Submódulo 4.5 – Custo de Reposição do Profissional Ausente</t>
  </si>
  <si>
    <t>4.5</t>
  </si>
  <si>
    <t>Composição do Custo de Reposição do Profissional Ausente</t>
  </si>
  <si>
    <t>Ausência por doença</t>
  </si>
  <si>
    <t>Licença paternidade</t>
  </si>
  <si>
    <t>Ausências legais</t>
  </si>
  <si>
    <t>Ausência por acidente de trabalho</t>
  </si>
  <si>
    <t>Quadro Resumo – Módulo 4 – Encargos Sociais e Trabalhistas</t>
  </si>
  <si>
    <t>4.6</t>
  </si>
  <si>
    <t>Módulo 4 – Encargos sociais e trabalhistas</t>
  </si>
  <si>
    <t>Custo de rescisão</t>
  </si>
  <si>
    <t>Custo de reposição do profissional ausente</t>
  </si>
  <si>
    <t>MÓDULO 5 – CUSTOS INDIRETOS, TRIBUTOS E LUCRO</t>
  </si>
  <si>
    <t>Custos Indiretos, Tributos e Lucro</t>
  </si>
  <si>
    <t>Tributos</t>
  </si>
  <si>
    <t>Lucro</t>
  </si>
  <si>
    <t>Nota 1: Custos indiretos, tributos e lucro por empregado</t>
  </si>
  <si>
    <t>Nota 2: O valor referente a tributos é obtido aplicando-se o percentual sobre o valor do faturamento.</t>
  </si>
  <si>
    <t>Mão de obra vinculada à execução contratual (valor por empregado)</t>
  </si>
  <si>
    <t>Subtotal (A + B + C + D)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</si>
  <si>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</si>
  <si>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</si>
  <si>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</si>
  <si>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</si>
  <si>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Módulo 5 – Custos indiretos, tributos e lucro</t>
  </si>
  <si>
    <t>Somatório dos Módulos 1, 2, 3 e 4</t>
  </si>
  <si>
    <t>TOTAL DE POSTOS</t>
  </si>
  <si>
    <t xml:space="preserve">Adicional noturno </t>
  </si>
  <si>
    <t>Nota 3: O percentual do RAT deve ser o efetivamente devido pela empresa, levando em consideração o seu FAP</t>
  </si>
  <si>
    <t>Submódulo 4.1 – Encargos previdenciários e FGTS e outras contribuições</t>
  </si>
  <si>
    <t>Encargos previdenciários e FGTS e outras contribuições</t>
  </si>
  <si>
    <t xml:space="preserve">Submódulo 4.2 – 13.º Salário </t>
  </si>
  <si>
    <t>Incidência do FGTS sobre aviso prévio indenizado</t>
  </si>
  <si>
    <t>Multa do FGTS e contribuições sociais sobre o aviso prévio indenizado</t>
  </si>
  <si>
    <t>Incidência dos encargos submódulo 4.1 sobre aviso prévio trabalhado</t>
  </si>
  <si>
    <t>Multa do FGTS e contribuições sociais sobre o aviso prévio trabalhado</t>
  </si>
  <si>
    <t>13.º salário</t>
  </si>
  <si>
    <t>Valor total mensal contratado por empregado</t>
  </si>
  <si>
    <t>Auxilio-Funeral</t>
  </si>
  <si>
    <t>Incidência do submódulo 4.1 sobre 13.º salário e adicional de Férias</t>
  </si>
  <si>
    <t>Incidência encargos do subm. 4.1 sobre o custo de reposição do prof. ausente</t>
  </si>
  <si>
    <t>B2 - Tributos Municipais</t>
  </si>
  <si>
    <t>Item</t>
  </si>
  <si>
    <t>Descrição</t>
  </si>
  <si>
    <t>Total de Somatório dos Módulos 1, 2, 3 e 4 mais Custos Indiretos</t>
  </si>
  <si>
    <t>Total Módulos 1, 2, 3 e 4 mais Custos Indiretos mais Lucro</t>
  </si>
  <si>
    <t>Custos indiretos (Taxa de Administração)</t>
  </si>
  <si>
    <t>Total dos Tributos Federais</t>
  </si>
  <si>
    <t>Total dos Tributos Municipais</t>
  </si>
  <si>
    <t>Total de Tributos</t>
  </si>
  <si>
    <t>PLANILHA DE CUSTOS E FORMAÇÃO DE PREÇO DE MÃO-DE-OBRA - FORNECEDOR: ILHA SERVICE INFORMÁTICA LTDA. - CNPJ 85.240.869/0001-66 - ANEXO III DA IN N. 02/2008</t>
  </si>
  <si>
    <t>Posto de Serviço</t>
  </si>
  <si>
    <t>ANEXO III-A - MÃO-DE-OBRA VINCULADA À EXECUÇÃO CONTRATUAL</t>
  </si>
  <si>
    <r>
      <t>Nº de meses</t>
    </r>
    <r>
      <rPr>
        <sz val="11"/>
        <color theme="1"/>
        <rFont val="Calibri"/>
        <family val="2"/>
        <scheme val="minor"/>
      </rPr>
      <t xml:space="preserve"> de execução contratual</t>
    </r>
  </si>
  <si>
    <t>Adicional de Férias</t>
  </si>
  <si>
    <t>ANEXO III - B - Quadro resumo do Custo por empregado</t>
  </si>
  <si>
    <t>Qtde. De Postos</t>
  </si>
  <si>
    <t>Valor Mensal</t>
  </si>
  <si>
    <t>Valor Anual (R$)</t>
  </si>
  <si>
    <t>Desconto legal sobre transporte</t>
  </si>
  <si>
    <t>Licitação</t>
  </si>
  <si>
    <t>Função</t>
  </si>
  <si>
    <t>Qtde</t>
  </si>
  <si>
    <t>P. Unit. (R$)</t>
  </si>
  <si>
    <t>P. Total (R$)</t>
  </si>
  <si>
    <t>MÃO DE OBRA</t>
  </si>
  <si>
    <t>TOTAL MENSAL</t>
  </si>
  <si>
    <t>ANEXO II - A - Quadro resumo - VALOR DA PROPOSTA</t>
  </si>
  <si>
    <t>sv</t>
  </si>
  <si>
    <t>Capacitação</t>
  </si>
  <si>
    <t>Horas de Sobreaviso</t>
  </si>
  <si>
    <t>Adicional de hora extra</t>
  </si>
  <si>
    <t>Outros</t>
  </si>
  <si>
    <t xml:space="preserve">Auxílio Creche </t>
  </si>
  <si>
    <t>Uniformes</t>
  </si>
  <si>
    <t>Seguro de vida</t>
  </si>
  <si>
    <t>Férias e abono de férias</t>
  </si>
  <si>
    <t>Serviços de TI</t>
  </si>
  <si>
    <t>Custos operacionais</t>
  </si>
  <si>
    <t>Quebra de Caixa</t>
  </si>
  <si>
    <t>Materiais</t>
  </si>
  <si>
    <t>R$</t>
  </si>
  <si>
    <t xml:space="preserve">Auxílio-transporte (baseado no preço médio da passagem de transporte coletivo, trajeto ida e volta </t>
  </si>
  <si>
    <t>Dias úteis</t>
  </si>
  <si>
    <t>Número de Registro no M.T.E.</t>
  </si>
  <si>
    <t>Auxílio alimentação</t>
  </si>
  <si>
    <t>Dias</t>
  </si>
  <si>
    <t>Desconto PAT</t>
  </si>
  <si>
    <t>Vigência da CCT da Categoria</t>
  </si>
  <si>
    <t>FORMAÇÃO ESCOLAR E EXPERIÊNCIA</t>
  </si>
  <si>
    <t>Supervisor</t>
  </si>
  <si>
    <t>Custos admissionais</t>
  </si>
  <si>
    <t>Estimativa</t>
  </si>
  <si>
    <t>TOTAL</t>
  </si>
  <si>
    <t>REDUÇÃO</t>
  </si>
  <si>
    <t>FATOR K</t>
  </si>
  <si>
    <t>Fator K</t>
  </si>
  <si>
    <t>Nota: o valor informado é o custo real do insumo (descontado o valor eventualmente pago pelo empregado).</t>
  </si>
  <si>
    <t>B1 - Tributos Federais</t>
  </si>
  <si>
    <t>C1 A - PIS</t>
  </si>
  <si>
    <t>C1 B - COFINS</t>
  </si>
  <si>
    <t>C3 - Outros Tributos (CPP Patronal)</t>
  </si>
  <si>
    <t>C2 - ISS</t>
  </si>
  <si>
    <t>Riscos Ambientais do Trabalho - RAT (2) x FAP (0,5)</t>
  </si>
  <si>
    <t>PROCESSAMENTO DE DADOS AMAZONAS S.A. - PRODAM</t>
  </si>
  <si>
    <t>SPROWEB 2942.2018</t>
  </si>
  <si>
    <t>Pregão Eletrônico 05/2018</t>
  </si>
  <si>
    <t>MANAUS/AM</t>
  </si>
  <si>
    <t>SINDPD/AM</t>
  </si>
  <si>
    <t>Convênio Médico/Odontológico</t>
  </si>
  <si>
    <t>Apoio Técnico (Digitador)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</si>
</sst>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-* #,##0.0000_-;\-* #,##0.0000_-;_-* &quot;-&quot;??_-;_-@_-"/>
    <numFmt numFmtId="166" formatCode="0.000"/>
    <numFmt numFmtId="167" formatCode="_-* #,##0_-;\-* #,##0_-;_-* &quot;-&quot;??_-;_-@_-"/>
    <numFmt numFmtId="168" formatCode="0.000%"/>
    <numFmt numFmtId="169" formatCode="_-&quot;R$&quot;\ * #,##0.000_-;\-&quot;R$&quot;\ * #,##0.000_-;_-&quot;R$&quot;\ * &quot;-&quot;??_-;_-@_-"/>
    <numFmt numFmtId="170" formatCode="#,##0.00_ ;\-#,##0.00\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80">
    <xf numFmtId="0" fontId="0" fillId="0" borderId="0" xfId="0"/>
    <xf numFmtId="164" fontId="0" fillId="0" borderId="1" xfId="2" applyFont="1" applyBorder="1"/>
    <xf numFmtId="164" fontId="0" fillId="0" borderId="0" xfId="0" applyNumberFormat="1"/>
    <xf numFmtId="164" fontId="0" fillId="0" borderId="0" xfId="2" applyFont="1"/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2" applyFont="1" applyBorder="1" applyProtection="1">
      <protection locked="0"/>
    </xf>
    <xf numFmtId="10" fontId="0" fillId="0" borderId="1" xfId="3" applyNumberFormat="1" applyFont="1" applyBorder="1" applyAlignment="1" applyProtection="1">
      <alignment horizontal="center"/>
      <protection locked="0"/>
    </xf>
    <xf numFmtId="14" fontId="0" fillId="0" borderId="1" xfId="0" applyNumberFormat="1" applyBorder="1" applyAlignment="1" applyProtection="1">
      <alignment horizontal="center"/>
      <protection locked="0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/>
    <xf numFmtId="0" fontId="10" fillId="10" borderId="11" xfId="0" applyFont="1" applyFill="1" applyBorder="1" applyAlignment="1">
      <alignment horizontal="center" vertical="center"/>
    </xf>
    <xf numFmtId="169" fontId="0" fillId="0" borderId="0" xfId="0" applyNumberFormat="1"/>
    <xf numFmtId="0" fontId="0" fillId="0" borderId="14" xfId="0" applyBorder="1" applyAlignment="1">
      <alignment horizontal="center"/>
    </xf>
    <xf numFmtId="0" fontId="0" fillId="0" borderId="0" xfId="0" applyBorder="1"/>
    <xf numFmtId="164" fontId="0" fillId="0" borderId="0" xfId="2" applyFont="1" applyBorder="1"/>
    <xf numFmtId="0" fontId="0" fillId="7" borderId="11" xfId="0" applyFill="1" applyBorder="1" applyAlignment="1">
      <alignment horizontal="center"/>
    </xf>
    <xf numFmtId="0" fontId="0" fillId="0" borderId="1" xfId="0" applyBorder="1"/>
    <xf numFmtId="0" fontId="1" fillId="0" borderId="0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169" fontId="1" fillId="0" borderId="0" xfId="0" applyNumberFormat="1" applyFont="1"/>
    <xf numFmtId="10" fontId="0" fillId="0" borderId="1" xfId="3" applyNumberFormat="1" applyFont="1" applyBorder="1" applyAlignment="1" applyProtection="1">
      <alignment horizontal="center"/>
    </xf>
    <xf numFmtId="10" fontId="0" fillId="0" borderId="1" xfId="0" applyNumberForma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0" fillId="0" borderId="1" xfId="0" applyBorder="1" applyProtection="1"/>
    <xf numFmtId="10" fontId="1" fillId="5" borderId="1" xfId="0" applyNumberFormat="1" applyFont="1" applyFill="1" applyBorder="1" applyAlignment="1" applyProtection="1">
      <alignment horizontal="center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164" fontId="0" fillId="0" borderId="0" xfId="2" applyFont="1" applyProtection="1">
      <protection locked="0"/>
    </xf>
    <xf numFmtId="9" fontId="0" fillId="0" borderId="1" xfId="3" applyFont="1" applyBorder="1" applyAlignment="1" applyProtection="1">
      <protection locked="0"/>
    </xf>
    <xf numFmtId="9" fontId="0" fillId="0" borderId="0" xfId="0" applyNumberForma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43" fontId="0" fillId="0" borderId="0" xfId="1" applyNumberFormat="1" applyFont="1" applyProtection="1">
      <protection locked="0"/>
    </xf>
    <xf numFmtId="166" fontId="0" fillId="0" borderId="0" xfId="0" applyNumberFormat="1" applyProtection="1">
      <protection locked="0"/>
    </xf>
    <xf numFmtId="164" fontId="1" fillId="7" borderId="1" xfId="2" applyFont="1" applyFill="1" applyBorder="1" applyProtection="1">
      <protection locked="0"/>
    </xf>
    <xf numFmtId="164" fontId="0" fillId="0" borderId="1" xfId="2" applyFont="1" applyBorder="1" applyAlignment="1" applyProtection="1">
      <alignment horizontal="center" vertical="center" wrapText="1"/>
      <protection locked="0"/>
    </xf>
    <xf numFmtId="10" fontId="0" fillId="0" borderId="0" xfId="0" applyNumberFormat="1" applyProtection="1">
      <protection locked="0"/>
    </xf>
    <xf numFmtId="10" fontId="0" fillId="0" borderId="0" xfId="3" applyNumberFormat="1" applyFont="1" applyProtection="1">
      <protection locked="0"/>
    </xf>
    <xf numFmtId="10" fontId="0" fillId="0" borderId="1" xfId="0" applyNumberFormat="1" applyBorder="1" applyAlignment="1" applyProtection="1">
      <alignment horizontal="center"/>
      <protection locked="0"/>
    </xf>
    <xf numFmtId="10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9" fontId="6" fillId="0" borderId="0" xfId="0" applyNumberFormat="1" applyFont="1" applyProtection="1">
      <protection locked="0"/>
    </xf>
    <xf numFmtId="10" fontId="6" fillId="0" borderId="0" xfId="3" applyNumberFormat="1" applyFont="1" applyProtection="1">
      <protection locked="0"/>
    </xf>
    <xf numFmtId="10" fontId="0" fillId="0" borderId="0" xfId="3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165" fontId="6" fillId="0" borderId="0" xfId="1" applyNumberFormat="1" applyFont="1" applyProtection="1">
      <protection locked="0"/>
    </xf>
    <xf numFmtId="164" fontId="6" fillId="0" borderId="0" xfId="0" applyNumberFormat="1" applyFont="1" applyProtection="1">
      <protection locked="0"/>
    </xf>
    <xf numFmtId="10" fontId="1" fillId="0" borderId="1" xfId="0" applyNumberFormat="1" applyFont="1" applyBorder="1" applyAlignment="1" applyProtection="1">
      <alignment horizontal="center"/>
      <protection locked="0"/>
    </xf>
    <xf numFmtId="164" fontId="6" fillId="0" borderId="0" xfId="2" applyFont="1" applyProtection="1">
      <protection locked="0"/>
    </xf>
    <xf numFmtId="165" fontId="6" fillId="0" borderId="0" xfId="0" applyNumberFormat="1" applyFont="1" applyProtection="1">
      <protection locked="0"/>
    </xf>
    <xf numFmtId="165" fontId="0" fillId="0" borderId="0" xfId="1" applyNumberFormat="1" applyFont="1" applyProtection="1"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Protection="1"/>
    <xf numFmtId="164" fontId="1" fillId="5" borderId="1" xfId="0" applyNumberFormat="1" applyFont="1" applyFill="1" applyBorder="1" applyProtection="1"/>
    <xf numFmtId="10" fontId="1" fillId="5" borderId="1" xfId="3" applyNumberFormat="1" applyFont="1" applyFill="1" applyBorder="1" applyAlignment="1" applyProtection="1">
      <alignment horizontal="center"/>
    </xf>
    <xf numFmtId="0" fontId="8" fillId="5" borderId="1" xfId="0" applyFont="1" applyFill="1" applyBorder="1" applyAlignment="1" applyProtection="1">
      <alignment horizontal="center"/>
    </xf>
    <xf numFmtId="10" fontId="0" fillId="0" borderId="1" xfId="3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vertical="center"/>
    </xf>
    <xf numFmtId="164" fontId="0" fillId="0" borderId="1" xfId="2" applyFont="1" applyBorder="1" applyProtection="1"/>
    <xf numFmtId="164" fontId="1" fillId="7" borderId="1" xfId="0" applyNumberFormat="1" applyFont="1" applyFill="1" applyBorder="1" applyProtection="1"/>
    <xf numFmtId="0" fontId="0" fillId="3" borderId="1" xfId="0" applyFill="1" applyBorder="1" applyAlignment="1" applyProtection="1">
      <alignment horizontal="center"/>
    </xf>
    <xf numFmtId="164" fontId="1" fillId="3" borderId="1" xfId="0" applyNumberFormat="1" applyFont="1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horizontal="center"/>
    </xf>
    <xf numFmtId="0" fontId="1" fillId="6" borderId="7" xfId="0" applyFont="1" applyFill="1" applyBorder="1" applyAlignment="1" applyProtection="1">
      <alignment horizontal="center"/>
    </xf>
    <xf numFmtId="10" fontId="1" fillId="0" borderId="1" xfId="0" applyNumberFormat="1" applyFont="1" applyBorder="1" applyAlignment="1" applyProtection="1">
      <alignment horizontal="center"/>
    </xf>
    <xf numFmtId="164" fontId="1" fillId="0" borderId="1" xfId="2" applyFont="1" applyBorder="1" applyProtection="1"/>
    <xf numFmtId="164" fontId="1" fillId="0" borderId="1" xfId="0" applyNumberFormat="1" applyFont="1" applyBorder="1" applyProtection="1"/>
    <xf numFmtId="164" fontId="9" fillId="7" borderId="1" xfId="0" applyNumberFormat="1" applyFont="1" applyFill="1" applyBorder="1" applyProtection="1"/>
    <xf numFmtId="164" fontId="0" fillId="5" borderId="1" xfId="0" applyNumberFormat="1" applyFill="1" applyBorder="1" applyProtection="1"/>
    <xf numFmtId="10" fontId="0" fillId="5" borderId="1" xfId="0" applyNumberFormat="1" applyFill="1" applyBorder="1" applyAlignment="1" applyProtection="1">
      <alignment horizontal="center"/>
    </xf>
    <xf numFmtId="10" fontId="1" fillId="6" borderId="1" xfId="0" applyNumberFormat="1" applyFont="1" applyFill="1" applyBorder="1" applyAlignment="1" applyProtection="1">
      <alignment horizontal="center"/>
    </xf>
    <xf numFmtId="10" fontId="0" fillId="3" borderId="1" xfId="0" applyNumberFormat="1" applyFont="1" applyFill="1" applyBorder="1" applyAlignment="1" applyProtection="1">
      <alignment horizontal="center"/>
    </xf>
    <xf numFmtId="164" fontId="0" fillId="5" borderId="1" xfId="2" applyFont="1" applyFill="1" applyBorder="1" applyProtection="1"/>
    <xf numFmtId="164" fontId="0" fillId="3" borderId="1" xfId="0" applyNumberFormat="1" applyFont="1" applyFill="1" applyBorder="1" applyAlignment="1" applyProtection="1">
      <alignment horizontal="center"/>
    </xf>
    <xf numFmtId="164" fontId="1" fillId="6" borderId="1" xfId="0" applyNumberFormat="1" applyFont="1" applyFill="1" applyBorder="1" applyProtection="1"/>
    <xf numFmtId="164" fontId="0" fillId="3" borderId="1" xfId="0" applyNumberFormat="1" applyFont="1" applyFill="1" applyBorder="1" applyProtection="1"/>
    <xf numFmtId="164" fontId="1" fillId="5" borderId="1" xfId="2" applyFont="1" applyFill="1" applyBorder="1" applyProtection="1"/>
    <xf numFmtId="164" fontId="9" fillId="7" borderId="1" xfId="2" applyFont="1" applyFill="1" applyBorder="1" applyProtection="1"/>
    <xf numFmtId="0" fontId="1" fillId="5" borderId="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center"/>
    </xf>
    <xf numFmtId="164" fontId="1" fillId="9" borderId="10" xfId="2" applyFont="1" applyFill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vertical="center"/>
    </xf>
    <xf numFmtId="9" fontId="0" fillId="0" borderId="1" xfId="3" applyFont="1" applyBorder="1" applyAlignment="1" applyProtection="1">
      <alignment horizontal="center" vertical="center" wrapText="1"/>
      <protection locked="0"/>
    </xf>
    <xf numFmtId="10" fontId="11" fillId="0" borderId="1" xfId="3" applyNumberFormat="1" applyFont="1" applyBorder="1" applyAlignment="1" applyProtection="1">
      <alignment horizontal="center"/>
      <protection locked="0"/>
    </xf>
    <xf numFmtId="168" fontId="11" fillId="0" borderId="1" xfId="3" applyNumberFormat="1" applyFont="1" applyBorder="1" applyAlignment="1" applyProtection="1">
      <alignment horizontal="center"/>
      <protection locked="0"/>
    </xf>
    <xf numFmtId="10" fontId="11" fillId="0" borderId="1" xfId="3" applyNumberFormat="1" applyFont="1" applyBorder="1" applyAlignment="1" applyProtection="1">
      <alignment horizontal="center"/>
    </xf>
    <xf numFmtId="10" fontId="11" fillId="3" borderId="1" xfId="0" applyNumberFormat="1" applyFont="1" applyFill="1" applyBorder="1" applyAlignment="1" applyProtection="1">
      <alignment horizontal="center"/>
      <protection locked="0"/>
    </xf>
    <xf numFmtId="10" fontId="11" fillId="6" borderId="1" xfId="0" applyNumberFormat="1" applyFont="1" applyFill="1" applyBorder="1" applyAlignment="1" applyProtection="1">
      <alignment horizontal="center"/>
    </xf>
    <xf numFmtId="10" fontId="0" fillId="0" borderId="1" xfId="0" applyNumberFormat="1" applyFont="1" applyBorder="1" applyAlignment="1" applyProtection="1">
      <alignment horizontal="center"/>
      <protection locked="0"/>
    </xf>
    <xf numFmtId="0" fontId="1" fillId="5" borderId="1" xfId="0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164" fontId="1" fillId="0" borderId="21" xfId="2" applyFont="1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0" fillId="0" borderId="1" xfId="0" applyNumberFormat="1" applyBorder="1" applyAlignment="1" applyProtection="1">
      <alignment horizontal="center"/>
      <protection locked="0"/>
    </xf>
    <xf numFmtId="164" fontId="1" fillId="7" borderId="1" xfId="2" applyFont="1" applyFill="1" applyBorder="1" applyProtection="1"/>
    <xf numFmtId="167" fontId="0" fillId="0" borderId="1" xfId="1" applyNumberFormat="1" applyFont="1" applyBorder="1" applyAlignment="1" applyProtection="1">
      <alignment horizontal="center"/>
    </xf>
    <xf numFmtId="165" fontId="6" fillId="0" borderId="0" xfId="1" applyNumberFormat="1" applyFont="1" applyProtection="1"/>
    <xf numFmtId="9" fontId="0" fillId="0" borderId="1" xfId="3" applyFont="1" applyBorder="1" applyAlignment="1" applyProtection="1"/>
    <xf numFmtId="0" fontId="0" fillId="0" borderId="1" xfId="0" applyBorder="1" applyProtection="1"/>
    <xf numFmtId="0" fontId="9" fillId="0" borderId="0" xfId="0" applyFont="1" applyAlignment="1">
      <alignment horizontal="center" vertical="center"/>
    </xf>
    <xf numFmtId="0" fontId="0" fillId="0" borderId="7" xfId="0" applyBorder="1" applyAlignment="1" applyProtection="1">
      <alignment horizontal="center"/>
    </xf>
    <xf numFmtId="0" fontId="1" fillId="7" borderId="12" xfId="0" applyFont="1" applyFill="1" applyBorder="1" applyAlignment="1">
      <alignment horizontal="center"/>
    </xf>
    <xf numFmtId="164" fontId="1" fillId="0" borderId="21" xfId="2" applyFont="1" applyBorder="1" applyAlignment="1" applyProtection="1">
      <alignment horizontal="center"/>
    </xf>
    <xf numFmtId="164" fontId="0" fillId="0" borderId="33" xfId="0" applyNumberFormat="1" applyBorder="1" applyAlignment="1" applyProtection="1">
      <alignment horizontal="center"/>
    </xf>
    <xf numFmtId="164" fontId="1" fillId="9" borderId="34" xfId="2" applyFont="1" applyFill="1" applyBorder="1" applyAlignment="1" applyProtection="1">
      <alignment horizontal="right"/>
    </xf>
    <xf numFmtId="0" fontId="10" fillId="10" borderId="12" xfId="0" applyFont="1" applyFill="1" applyBorder="1" applyAlignment="1">
      <alignment horizontal="center" vertical="center"/>
    </xf>
    <xf numFmtId="170" fontId="0" fillId="0" borderId="1" xfId="2" applyNumberFormat="1" applyFont="1" applyBorder="1" applyAlignment="1" applyProtection="1">
      <alignment horizontal="center"/>
    </xf>
    <xf numFmtId="170" fontId="0" fillId="0" borderId="1" xfId="2" applyNumberFormat="1" applyFont="1" applyBorder="1" applyAlignment="1">
      <alignment horizontal="center"/>
    </xf>
    <xf numFmtId="0" fontId="0" fillId="0" borderId="1" xfId="0" applyBorder="1" applyProtection="1">
      <protection locked="0"/>
    </xf>
    <xf numFmtId="0" fontId="1" fillId="8" borderId="1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/>
      <protection locked="0"/>
    </xf>
    <xf numFmtId="17" fontId="8" fillId="0" borderId="1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Protection="1"/>
    <xf numFmtId="0" fontId="0" fillId="0" borderId="2" xfId="0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5" borderId="1" xfId="0" applyFont="1" applyFill="1" applyBorder="1" applyAlignment="1" applyProtection="1">
      <alignment horizontal="center"/>
    </xf>
    <xf numFmtId="0" fontId="0" fillId="5" borderId="1" xfId="0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1" fillId="7" borderId="4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/>
    </xf>
    <xf numFmtId="0" fontId="1" fillId="5" borderId="5" xfId="0" applyFont="1" applyFill="1" applyBorder="1" applyAlignment="1" applyProtection="1">
      <alignment horizontal="center"/>
    </xf>
    <xf numFmtId="0" fontId="1" fillId="5" borderId="6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0" fontId="0" fillId="0" borderId="7" xfId="3" applyNumberFormat="1" applyFont="1" applyBorder="1" applyAlignment="1" applyProtection="1">
      <alignment horizontal="center" vertical="center"/>
    </xf>
    <xf numFmtId="10" fontId="0" fillId="0" borderId="9" xfId="3" applyNumberFormat="1" applyFont="1" applyBorder="1" applyAlignment="1" applyProtection="1">
      <alignment horizontal="center" vertical="center"/>
    </xf>
    <xf numFmtId="164" fontId="0" fillId="0" borderId="7" xfId="2" applyFont="1" applyBorder="1" applyAlignment="1" applyProtection="1">
      <alignment horizontal="center" vertical="center"/>
    </xf>
    <xf numFmtId="164" fontId="0" fillId="0" borderId="9" xfId="2" applyFon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0" fontId="1" fillId="5" borderId="5" xfId="0" applyFont="1" applyFill="1" applyBorder="1" applyAlignment="1" applyProtection="1">
      <alignment horizontal="center"/>
      <protection locked="0"/>
    </xf>
    <xf numFmtId="0" fontId="1" fillId="5" borderId="6" xfId="0" applyFont="1" applyFill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/>
    </xf>
    <xf numFmtId="0" fontId="0" fillId="0" borderId="4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1" fillId="5" borderId="1" xfId="0" applyFont="1" applyFill="1" applyBorder="1" applyProtection="1">
      <protection locked="0"/>
    </xf>
    <xf numFmtId="0" fontId="0" fillId="0" borderId="7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164" fontId="0" fillId="0" borderId="7" xfId="0" applyNumberFormat="1" applyBorder="1" applyAlignment="1" applyProtection="1">
      <alignment horizontal="center" vertical="center"/>
    </xf>
    <xf numFmtId="164" fontId="0" fillId="0" borderId="9" xfId="0" applyNumberFormat="1" applyBorder="1" applyAlignment="1" applyProtection="1">
      <alignment horizontal="center" vertical="center"/>
    </xf>
    <xf numFmtId="0" fontId="1" fillId="5" borderId="1" xfId="0" applyFont="1" applyFill="1" applyBorder="1" applyProtection="1"/>
    <xf numFmtId="0" fontId="3" fillId="0" borderId="2" xfId="0" applyFont="1" applyFill="1" applyBorder="1" applyAlignment="1" applyProtection="1">
      <alignment horizontal="center" vertical="top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2" fillId="4" borderId="0" xfId="0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0" fontId="0" fillId="0" borderId="1" xfId="0" applyFont="1" applyBorder="1" applyProtection="1"/>
    <xf numFmtId="0" fontId="4" fillId="0" borderId="2" xfId="0" applyFont="1" applyFill="1" applyBorder="1" applyAlignment="1" applyProtection="1">
      <alignment horizontal="left"/>
      <protection locked="0"/>
    </xf>
    <xf numFmtId="0" fontId="8" fillId="4" borderId="1" xfId="0" applyFont="1" applyFill="1" applyBorder="1" applyAlignment="1" applyProtection="1">
      <alignment horizontal="center"/>
    </xf>
    <xf numFmtId="0" fontId="8" fillId="5" borderId="4" xfId="0" applyFont="1" applyFill="1" applyBorder="1" applyAlignment="1" applyProtection="1">
      <alignment horizontal="center"/>
    </xf>
    <xf numFmtId="0" fontId="8" fillId="5" borderId="5" xfId="0" applyFont="1" applyFill="1" applyBorder="1" applyAlignment="1" applyProtection="1">
      <alignment horizontal="center"/>
    </xf>
    <xf numFmtId="0" fontId="8" fillId="5" borderId="6" xfId="0" applyFont="1" applyFill="1" applyBorder="1" applyAlignment="1" applyProtection="1">
      <alignment horizontal="center"/>
    </xf>
    <xf numFmtId="0" fontId="0" fillId="0" borderId="4" xfId="0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0" fontId="0" fillId="0" borderId="6" xfId="0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6" xfId="0" applyFill="1" applyBorder="1" applyAlignment="1" applyProtection="1">
      <alignment horizontal="center"/>
    </xf>
    <xf numFmtId="0" fontId="0" fillId="3" borderId="1" xfId="0" applyFont="1" applyFill="1" applyBorder="1" applyAlignment="1" applyProtection="1">
      <alignment horizontal="left"/>
    </xf>
    <xf numFmtId="0" fontId="1" fillId="6" borderId="4" xfId="0" applyFont="1" applyFill="1" applyBorder="1" applyAlignment="1" applyProtection="1">
      <alignment horizontal="center"/>
    </xf>
    <xf numFmtId="0" fontId="1" fillId="6" borderId="5" xfId="0" applyFont="1" applyFill="1" applyBorder="1" applyAlignment="1" applyProtection="1">
      <alignment horizontal="center"/>
    </xf>
    <xf numFmtId="0" fontId="1" fillId="6" borderId="6" xfId="0" applyFon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left"/>
    </xf>
    <xf numFmtId="0" fontId="0" fillId="3" borderId="5" xfId="0" applyFill="1" applyBorder="1" applyAlignment="1" applyProtection="1">
      <alignment horizontal="left"/>
    </xf>
    <xf numFmtId="0" fontId="0" fillId="3" borderId="6" xfId="0" applyFill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0" fontId="0" fillId="0" borderId="7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wrapText="1"/>
    </xf>
    <xf numFmtId="0" fontId="1" fillId="3" borderId="4" xfId="0" applyFont="1" applyFill="1" applyBorder="1" applyAlignment="1" applyProtection="1">
      <alignment horizontal="center"/>
    </xf>
    <xf numFmtId="0" fontId="1" fillId="3" borderId="5" xfId="0" applyFont="1" applyFill="1" applyBorder="1" applyAlignment="1" applyProtection="1">
      <alignment horizontal="center"/>
    </xf>
    <xf numFmtId="0" fontId="1" fillId="3" borderId="6" xfId="0" applyFont="1" applyFill="1" applyBorder="1" applyAlignment="1" applyProtection="1">
      <alignment horizontal="center"/>
    </xf>
    <xf numFmtId="0" fontId="1" fillId="5" borderId="9" xfId="0" applyFont="1" applyFill="1" applyBorder="1" applyProtection="1">
      <protection locked="0"/>
    </xf>
    <xf numFmtId="0" fontId="3" fillId="0" borderId="2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left"/>
    </xf>
    <xf numFmtId="0" fontId="0" fillId="0" borderId="2" xfId="0" applyBorder="1" applyAlignment="1" applyProtection="1">
      <alignment horizontal="left"/>
    </xf>
    <xf numFmtId="0" fontId="0" fillId="0" borderId="5" xfId="0" applyBorder="1" applyAlignment="1" applyProtection="1">
      <alignment horizontal="center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1" fillId="5" borderId="9" xfId="0" applyFont="1" applyFill="1" applyBorder="1" applyProtection="1"/>
    <xf numFmtId="0" fontId="1" fillId="8" borderId="1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1" fillId="6" borderId="11" xfId="0" applyFont="1" applyFill="1" applyBorder="1" applyAlignment="1" applyProtection="1">
      <alignment horizontal="center"/>
    </xf>
    <xf numFmtId="0" fontId="1" fillId="6" borderId="12" xfId="0" applyFont="1" applyFill="1" applyBorder="1" applyAlignment="1" applyProtection="1">
      <alignment horizontal="center"/>
    </xf>
    <xf numFmtId="0" fontId="1" fillId="6" borderId="13" xfId="0" applyFont="1" applyFill="1" applyBorder="1" applyAlignment="1" applyProtection="1">
      <alignment horizontal="center"/>
    </xf>
    <xf numFmtId="164" fontId="1" fillId="0" borderId="21" xfId="2" applyFont="1" applyBorder="1" applyAlignment="1" applyProtection="1">
      <alignment horizontal="center"/>
    </xf>
    <xf numFmtId="164" fontId="1" fillId="0" borderId="22" xfId="2" applyFont="1" applyBorder="1" applyAlignment="1" applyProtection="1">
      <alignment horizontal="center"/>
    </xf>
    <xf numFmtId="164" fontId="1" fillId="7" borderId="30" xfId="2" applyFont="1" applyFill="1" applyBorder="1" applyAlignment="1">
      <alignment horizontal="center"/>
    </xf>
    <xf numFmtId="164" fontId="1" fillId="7" borderId="31" xfId="2" applyFont="1" applyFill="1" applyBorder="1" applyAlignment="1">
      <alignment horizontal="center"/>
    </xf>
    <xf numFmtId="164" fontId="0" fillId="0" borderId="1" xfId="2" applyFont="1" applyBorder="1" applyAlignment="1" applyProtection="1">
      <alignment horizontal="center"/>
    </xf>
    <xf numFmtId="164" fontId="0" fillId="0" borderId="24" xfId="2" applyFont="1" applyBorder="1" applyAlignment="1" applyProtection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8" xfId="0" applyBorder="1" applyAlignment="1">
      <alignment horizontal="center"/>
    </xf>
    <xf numFmtId="164" fontId="1" fillId="0" borderId="26" xfId="2" applyFont="1" applyBorder="1" applyAlignment="1">
      <alignment horizontal="center"/>
    </xf>
    <xf numFmtId="164" fontId="1" fillId="0" borderId="27" xfId="2" applyFont="1" applyBorder="1" applyAlignment="1">
      <alignment horizontal="center"/>
    </xf>
    <xf numFmtId="164" fontId="0" fillId="0" borderId="1" xfId="2" applyFont="1" applyBorder="1" applyAlignment="1">
      <alignment horizontal="center"/>
    </xf>
    <xf numFmtId="164" fontId="0" fillId="0" borderId="24" xfId="2" applyFont="1" applyBorder="1" applyAlignment="1">
      <alignment horizontal="center"/>
    </xf>
    <xf numFmtId="164" fontId="0" fillId="0" borderId="2" xfId="2" applyFont="1" applyBorder="1" applyAlignment="1">
      <alignment horizontal="center"/>
    </xf>
    <xf numFmtId="164" fontId="0" fillId="0" borderId="32" xfId="2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164" fontId="0" fillId="7" borderId="12" xfId="2" applyFont="1" applyFill="1" applyBorder="1" applyAlignment="1">
      <alignment horizontal="center"/>
    </xf>
    <xf numFmtId="164" fontId="0" fillId="7" borderId="13" xfId="2" applyFont="1" applyFill="1" applyBorder="1" applyAlignment="1">
      <alignment horizontal="center"/>
    </xf>
    <xf numFmtId="0" fontId="1" fillId="7" borderId="11" xfId="0" applyFont="1" applyFill="1" applyBorder="1" applyAlignment="1">
      <alignment horizontal="center"/>
    </xf>
    <xf numFmtId="0" fontId="1" fillId="7" borderId="29" xfId="0" applyFont="1" applyFill="1" applyBorder="1" applyAlignment="1">
      <alignment horizontal="center"/>
    </xf>
    <xf numFmtId="164" fontId="10" fillId="10" borderId="12" xfId="2" applyFont="1" applyFill="1" applyBorder="1" applyAlignment="1">
      <alignment horizontal="center" vertical="center"/>
    </xf>
    <xf numFmtId="164" fontId="10" fillId="10" borderId="13" xfId="2" applyFont="1" applyFill="1" applyBorder="1" applyAlignment="1">
      <alignment horizontal="center" vertical="center"/>
    </xf>
    <xf numFmtId="10" fontId="9" fillId="0" borderId="12" xfId="3" applyNumberFormat="1" applyFont="1" applyBorder="1" applyAlignment="1">
      <alignment horizontal="center" vertical="center"/>
    </xf>
    <xf numFmtId="164" fontId="1" fillId="0" borderId="0" xfId="2" applyFont="1"/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2"/>
  <sheetViews>
    <sheetView showGridLines="0" topLeftCell="A24" zoomScale="115" zoomScaleNormal="115" workbookViewId="0">
      <selection activeCell="A24" sqref="A24"/>
    </sheetView>
  </sheetViews>
  <sheetFormatPr defaultColWidth="9.140625" defaultRowHeight="15" x14ac:dyDescent="0.25"/>
  <cols>
    <col min="1" max="1" width="7" style="29" customWidth="1"/>
    <col min="2" max="2" width="11.7109375" style="29" customWidth="1"/>
    <col min="3" max="3" width="6.5703125" style="29" customWidth="1"/>
    <col min="4" max="4" width="7.7109375" style="29" customWidth="1"/>
    <col min="5" max="5" width="10.7109375" style="29" customWidth="1"/>
    <col min="6" max="7" width="13.140625" style="29" customWidth="1"/>
    <col min="8" max="8" width="14.85546875" style="29" customWidth="1"/>
    <col min="9" max="9" width="24.140625" style="29" bestFit="1" customWidth="1"/>
    <col min="10" max="10" width="11.140625" style="29" customWidth="1"/>
    <col min="11" max="11" width="17.5703125" style="29" bestFit="1" customWidth="1"/>
    <col min="12" max="12" width="11" style="29" bestFit="1" customWidth="1"/>
    <col min="13" max="13" width="12.28515625" style="29" bestFit="1" customWidth="1"/>
    <col min="14" max="14" width="20.5703125" style="29" bestFit="1" customWidth="1"/>
    <col min="15" max="15" width="9.5703125" style="29" bestFit="1" customWidth="1"/>
    <col min="16" max="16384" width="9.140625" style="29"/>
  </cols>
  <sheetData>
    <row r="1" spans="1:10" ht="42" customHeight="1" x14ac:dyDescent="0.25">
      <c r="A1" s="125" t="s">
        <v>114</v>
      </c>
      <c r="B1" s="125"/>
      <c r="C1" s="125"/>
      <c r="D1" s="125"/>
      <c r="E1" s="125"/>
      <c r="F1" s="125"/>
      <c r="G1" s="125"/>
      <c r="H1" s="125"/>
      <c r="I1" s="125"/>
    </row>
    <row r="2" spans="1:10" x14ac:dyDescent="0.25">
      <c r="A2" s="126" t="s">
        <v>168</v>
      </c>
      <c r="B2" s="126"/>
      <c r="C2" s="126"/>
      <c r="D2" s="126"/>
      <c r="E2" s="126"/>
      <c r="F2" s="126"/>
      <c r="G2" s="126"/>
      <c r="H2" s="126"/>
      <c r="I2" s="126"/>
    </row>
    <row r="3" spans="1:10" x14ac:dyDescent="0.25">
      <c r="A3" s="127" t="s">
        <v>0</v>
      </c>
      <c r="B3" s="127"/>
      <c r="C3" s="128" t="s">
        <v>169</v>
      </c>
      <c r="D3" s="128"/>
      <c r="E3" s="128"/>
      <c r="F3" s="128"/>
      <c r="G3" s="128"/>
      <c r="H3" s="128"/>
      <c r="I3" s="128"/>
    </row>
    <row r="4" spans="1:10" x14ac:dyDescent="0.25">
      <c r="A4" s="127" t="s">
        <v>124</v>
      </c>
      <c r="B4" s="127"/>
      <c r="C4" s="129" t="s">
        <v>170</v>
      </c>
      <c r="D4" s="130"/>
      <c r="E4" s="130"/>
      <c r="F4" s="130"/>
      <c r="G4" s="130"/>
      <c r="H4" s="130"/>
      <c r="I4" s="130"/>
    </row>
    <row r="5" spans="1:10" x14ac:dyDescent="0.25">
      <c r="A5" s="138"/>
      <c r="B5" s="138"/>
      <c r="C5" s="138"/>
      <c r="D5" s="138"/>
      <c r="E5" s="138"/>
      <c r="F5" s="138"/>
      <c r="G5" s="138"/>
      <c r="H5" s="138"/>
      <c r="I5" s="138"/>
    </row>
    <row r="6" spans="1:10" x14ac:dyDescent="0.25">
      <c r="A6" s="139"/>
      <c r="B6" s="139"/>
      <c r="C6" s="139"/>
      <c r="D6" s="139"/>
      <c r="E6" s="139"/>
      <c r="F6" s="139"/>
      <c r="G6" s="139"/>
      <c r="H6" s="139"/>
      <c r="I6" s="139"/>
    </row>
    <row r="7" spans="1:10" x14ac:dyDescent="0.25">
      <c r="A7" s="140" t="s">
        <v>8</v>
      </c>
      <c r="B7" s="140"/>
      <c r="C7" s="140"/>
      <c r="D7" s="140"/>
      <c r="E7" s="140"/>
      <c r="F7" s="140"/>
      <c r="G7" s="140"/>
      <c r="H7" s="140"/>
      <c r="I7" s="140"/>
    </row>
    <row r="8" spans="1:10" x14ac:dyDescent="0.25">
      <c r="A8" s="26" t="s">
        <v>1</v>
      </c>
      <c r="B8" s="135" t="s">
        <v>5</v>
      </c>
      <c r="C8" s="135"/>
      <c r="D8" s="135"/>
      <c r="E8" s="135"/>
      <c r="F8" s="135"/>
      <c r="G8" s="135"/>
      <c r="H8" s="135"/>
      <c r="I8" s="8">
        <v>43342</v>
      </c>
    </row>
    <row r="9" spans="1:10" x14ac:dyDescent="0.25">
      <c r="A9" s="26" t="s">
        <v>2</v>
      </c>
      <c r="B9" s="135" t="s">
        <v>6</v>
      </c>
      <c r="C9" s="135"/>
      <c r="D9" s="135"/>
      <c r="E9" s="135"/>
      <c r="F9" s="135"/>
      <c r="G9" s="135"/>
      <c r="H9" s="135"/>
      <c r="I9" s="5" t="s">
        <v>171</v>
      </c>
    </row>
    <row r="10" spans="1:10" x14ac:dyDescent="0.25">
      <c r="A10" s="26" t="s">
        <v>3</v>
      </c>
      <c r="B10" s="135" t="s">
        <v>7</v>
      </c>
      <c r="C10" s="135"/>
      <c r="D10" s="135"/>
      <c r="E10" s="135"/>
      <c r="F10" s="135"/>
      <c r="G10" s="135"/>
      <c r="H10" s="135"/>
      <c r="I10" s="5"/>
    </row>
    <row r="11" spans="1:10" x14ac:dyDescent="0.25">
      <c r="A11" s="26" t="s">
        <v>4</v>
      </c>
      <c r="B11" s="135" t="s">
        <v>117</v>
      </c>
      <c r="C11" s="135"/>
      <c r="D11" s="135"/>
      <c r="E11" s="135"/>
      <c r="F11" s="135"/>
      <c r="G11" s="135"/>
      <c r="H11" s="135"/>
      <c r="I11" s="5">
        <v>12</v>
      </c>
    </row>
    <row r="12" spans="1:10" x14ac:dyDescent="0.25">
      <c r="A12" s="136"/>
      <c r="B12" s="136"/>
      <c r="C12" s="136"/>
      <c r="D12" s="136"/>
      <c r="E12" s="136"/>
      <c r="F12" s="136"/>
      <c r="G12" s="136"/>
      <c r="H12" s="136"/>
      <c r="I12" s="136"/>
    </row>
    <row r="13" spans="1:10" x14ac:dyDescent="0.25">
      <c r="A13" s="137" t="s">
        <v>9</v>
      </c>
      <c r="B13" s="137"/>
      <c r="C13" s="137"/>
      <c r="D13" s="137"/>
      <c r="E13" s="137"/>
      <c r="F13" s="137"/>
      <c r="G13" s="137"/>
      <c r="H13" s="137"/>
      <c r="I13" s="137"/>
    </row>
    <row r="14" spans="1:10" ht="30.75" customHeight="1" x14ac:dyDescent="0.25">
      <c r="A14" s="143" t="s">
        <v>10</v>
      </c>
      <c r="B14" s="144"/>
      <c r="C14" s="144"/>
      <c r="D14" s="145"/>
      <c r="E14" s="143" t="s">
        <v>11</v>
      </c>
      <c r="F14" s="145"/>
      <c r="G14" s="146" t="s">
        <v>12</v>
      </c>
      <c r="H14" s="147"/>
      <c r="I14" s="148"/>
    </row>
    <row r="15" spans="1:10" ht="27" customHeight="1" x14ac:dyDescent="0.25">
      <c r="A15" s="131" t="s">
        <v>141</v>
      </c>
      <c r="B15" s="132"/>
      <c r="C15" s="132"/>
      <c r="D15" s="133"/>
      <c r="E15" s="134" t="s">
        <v>132</v>
      </c>
      <c r="F15" s="134"/>
      <c r="G15" s="131">
        <v>60</v>
      </c>
      <c r="H15" s="132"/>
      <c r="I15" s="133"/>
      <c r="J15" s="29">
        <v>22</v>
      </c>
    </row>
    <row r="16" spans="1:10" x14ac:dyDescent="0.25">
      <c r="A16" s="141" t="s">
        <v>90</v>
      </c>
      <c r="B16" s="141"/>
      <c r="C16" s="141"/>
      <c r="D16" s="141"/>
      <c r="E16" s="141"/>
      <c r="F16" s="141"/>
      <c r="G16" s="142">
        <f>G15</f>
        <v>60</v>
      </c>
      <c r="H16" s="142"/>
      <c r="I16" s="142"/>
    </row>
    <row r="17" spans="1:15" ht="30.75" customHeight="1" x14ac:dyDescent="0.25">
      <c r="A17" s="143" t="s">
        <v>125</v>
      </c>
      <c r="B17" s="144"/>
      <c r="C17" s="144"/>
      <c r="D17" s="145"/>
      <c r="E17" s="143" t="s">
        <v>11</v>
      </c>
      <c r="F17" s="145"/>
      <c r="G17" s="146" t="s">
        <v>12</v>
      </c>
      <c r="H17" s="147"/>
      <c r="I17" s="148"/>
    </row>
    <row r="18" spans="1:15" ht="35.25" customHeight="1" x14ac:dyDescent="0.25">
      <c r="A18" s="150" t="s">
        <v>174</v>
      </c>
      <c r="B18" s="151"/>
      <c r="C18" s="151"/>
      <c r="D18" s="152"/>
      <c r="E18" s="134"/>
      <c r="F18" s="134"/>
      <c r="G18" s="153">
        <f>G16</f>
        <v>60</v>
      </c>
      <c r="H18" s="154"/>
      <c r="I18" s="155"/>
    </row>
    <row r="19" spans="1:15" ht="80.099999999999994" customHeight="1" x14ac:dyDescent="0.25">
      <c r="A19" s="156" t="s">
        <v>153</v>
      </c>
      <c r="B19" s="157"/>
      <c r="C19" s="157"/>
      <c r="D19" s="157"/>
      <c r="E19" s="157"/>
      <c r="F19" s="157"/>
      <c r="G19" s="157"/>
      <c r="H19" s="157"/>
      <c r="I19" s="157"/>
    </row>
    <row r="20" spans="1:15" ht="15" customHeight="1" x14ac:dyDescent="0.25">
      <c r="A20" s="158" t="s">
        <v>116</v>
      </c>
      <c r="B20" s="158"/>
      <c r="C20" s="158"/>
      <c r="D20" s="158"/>
      <c r="E20" s="158"/>
      <c r="F20" s="158"/>
      <c r="G20" s="158"/>
      <c r="H20" s="158"/>
      <c r="I20" s="158"/>
    </row>
    <row r="21" spans="1:15" x14ac:dyDescent="0.25">
      <c r="A21" s="159" t="s">
        <v>13</v>
      </c>
      <c r="B21" s="160"/>
      <c r="C21" s="160"/>
      <c r="D21" s="160"/>
      <c r="E21" s="160"/>
      <c r="F21" s="160"/>
      <c r="G21" s="160"/>
      <c r="H21" s="160"/>
      <c r="I21" s="161"/>
    </row>
    <row r="22" spans="1:15" x14ac:dyDescent="0.25">
      <c r="A22" s="25">
        <v>1</v>
      </c>
      <c r="B22" s="149" t="s">
        <v>14</v>
      </c>
      <c r="C22" s="149"/>
      <c r="D22" s="149"/>
      <c r="E22" s="149"/>
      <c r="F22" s="149"/>
      <c r="G22" s="149"/>
      <c r="H22" s="149"/>
      <c r="I22" s="58" t="str">
        <f>A18</f>
        <v>Apoio Técnico (Digitador)</v>
      </c>
    </row>
    <row r="23" spans="1:15" x14ac:dyDescent="0.25">
      <c r="A23" s="26">
        <v>2</v>
      </c>
      <c r="B23" s="135" t="s">
        <v>15</v>
      </c>
      <c r="C23" s="135"/>
      <c r="D23" s="135"/>
      <c r="E23" s="135"/>
      <c r="F23" s="135"/>
      <c r="G23" s="135"/>
      <c r="H23" s="135"/>
      <c r="I23" s="6"/>
      <c r="K23" s="30"/>
      <c r="L23" s="31"/>
      <c r="M23" s="32"/>
    </row>
    <row r="24" spans="1:15" x14ac:dyDescent="0.25">
      <c r="A24" s="26">
        <v>3</v>
      </c>
      <c r="B24" s="135" t="s">
        <v>16</v>
      </c>
      <c r="C24" s="135"/>
      <c r="D24" s="135"/>
      <c r="E24" s="135"/>
      <c r="F24" s="135"/>
      <c r="G24" s="135"/>
      <c r="H24" s="135"/>
      <c r="I24" s="5" t="s">
        <v>172</v>
      </c>
      <c r="K24" s="30"/>
      <c r="M24" s="32"/>
    </row>
    <row r="25" spans="1:15" x14ac:dyDescent="0.25">
      <c r="A25" s="26">
        <v>4</v>
      </c>
      <c r="B25" s="135" t="s">
        <v>152</v>
      </c>
      <c r="C25" s="135"/>
      <c r="D25" s="135"/>
      <c r="E25" s="135"/>
      <c r="F25" s="135"/>
      <c r="G25" s="135"/>
      <c r="H25" s="135"/>
      <c r="I25" s="8"/>
    </row>
    <row r="26" spans="1:15" x14ac:dyDescent="0.25">
      <c r="A26" s="26">
        <v>5</v>
      </c>
      <c r="B26" s="135" t="s">
        <v>148</v>
      </c>
      <c r="C26" s="135"/>
      <c r="D26" s="135"/>
      <c r="E26" s="135"/>
      <c r="F26" s="135"/>
      <c r="G26" s="135"/>
      <c r="H26" s="135"/>
      <c r="I26" s="5"/>
    </row>
    <row r="27" spans="1:15" x14ac:dyDescent="0.25">
      <c r="A27" s="26">
        <v>6</v>
      </c>
      <c r="B27" s="135" t="s">
        <v>115</v>
      </c>
      <c r="C27" s="135"/>
      <c r="D27" s="135"/>
      <c r="E27" s="135"/>
      <c r="F27" s="135"/>
      <c r="G27" s="135"/>
      <c r="H27" s="135"/>
      <c r="I27" s="111">
        <f>G18</f>
        <v>60</v>
      </c>
    </row>
    <row r="28" spans="1:15" x14ac:dyDescent="0.25">
      <c r="A28" s="139"/>
      <c r="B28" s="139"/>
      <c r="C28" s="139"/>
      <c r="D28" s="139"/>
      <c r="E28" s="139"/>
      <c r="F28" s="139"/>
      <c r="G28" s="139"/>
      <c r="H28" s="139"/>
      <c r="I28" s="139"/>
    </row>
    <row r="29" spans="1:15" x14ac:dyDescent="0.25">
      <c r="A29" s="168" t="s">
        <v>17</v>
      </c>
      <c r="B29" s="168"/>
      <c r="C29" s="168"/>
      <c r="D29" s="168"/>
      <c r="E29" s="168"/>
      <c r="F29" s="168"/>
      <c r="G29" s="168"/>
      <c r="H29" s="168"/>
      <c r="I29" s="168"/>
      <c r="L29" s="30"/>
      <c r="O29" s="30"/>
    </row>
    <row r="30" spans="1:15" x14ac:dyDescent="0.25">
      <c r="A30" s="102">
        <v>1</v>
      </c>
      <c r="B30" s="169" t="s">
        <v>23</v>
      </c>
      <c r="C30" s="170"/>
      <c r="D30" s="170"/>
      <c r="E30" s="170"/>
      <c r="F30" s="170"/>
      <c r="G30" s="171"/>
      <c r="H30" s="102" t="s">
        <v>47</v>
      </c>
      <c r="I30" s="102" t="s">
        <v>24</v>
      </c>
    </row>
    <row r="31" spans="1:15" x14ac:dyDescent="0.25">
      <c r="A31" s="5" t="s">
        <v>1</v>
      </c>
      <c r="B31" s="172" t="s">
        <v>25</v>
      </c>
      <c r="C31" s="173"/>
      <c r="D31" s="173"/>
      <c r="E31" s="173"/>
      <c r="F31" s="173"/>
      <c r="G31" s="174"/>
      <c r="H31" s="113">
        <f>I31/$I$39</f>
        <v>1</v>
      </c>
      <c r="I31" s="6">
        <v>1400</v>
      </c>
      <c r="L31" s="34"/>
    </row>
    <row r="32" spans="1:15" x14ac:dyDescent="0.25">
      <c r="A32" s="5" t="s">
        <v>2</v>
      </c>
      <c r="B32" s="172" t="s">
        <v>26</v>
      </c>
      <c r="C32" s="173"/>
      <c r="D32" s="173"/>
      <c r="E32" s="173"/>
      <c r="F32" s="173"/>
      <c r="G32" s="174"/>
      <c r="H32" s="33">
        <v>0</v>
      </c>
      <c r="I32" s="6">
        <f>I31*H32</f>
        <v>0</v>
      </c>
    </row>
    <row r="33" spans="1:16" x14ac:dyDescent="0.25">
      <c r="A33" s="5" t="s">
        <v>3</v>
      </c>
      <c r="B33" s="172" t="s">
        <v>27</v>
      </c>
      <c r="C33" s="173"/>
      <c r="D33" s="173"/>
      <c r="E33" s="173"/>
      <c r="F33" s="173"/>
      <c r="G33" s="174"/>
      <c r="H33" s="33">
        <f t="shared" ref="H33:H37" si="0">I33/$I$39</f>
        <v>0</v>
      </c>
      <c r="I33" s="6">
        <v>0</v>
      </c>
    </row>
    <row r="34" spans="1:16" x14ac:dyDescent="0.25">
      <c r="A34" s="5" t="s">
        <v>4</v>
      </c>
      <c r="B34" s="172" t="s">
        <v>91</v>
      </c>
      <c r="C34" s="173"/>
      <c r="D34" s="173"/>
      <c r="E34" s="173"/>
      <c r="F34" s="173"/>
      <c r="G34" s="174"/>
      <c r="H34" s="33">
        <f t="shared" si="0"/>
        <v>0</v>
      </c>
      <c r="I34" s="6">
        <f>O29*L30</f>
        <v>0</v>
      </c>
    </row>
    <row r="35" spans="1:16" x14ac:dyDescent="0.25">
      <c r="A35" s="5" t="s">
        <v>18</v>
      </c>
      <c r="B35" s="172" t="s">
        <v>28</v>
      </c>
      <c r="C35" s="173"/>
      <c r="D35" s="173"/>
      <c r="E35" s="173"/>
      <c r="F35" s="173"/>
      <c r="G35" s="174"/>
      <c r="H35" s="33">
        <f t="shared" si="0"/>
        <v>0</v>
      </c>
      <c r="I35" s="6">
        <f>L32*O29</f>
        <v>0</v>
      </c>
      <c r="K35" s="35"/>
      <c r="L35" s="100"/>
      <c r="M35" s="100"/>
      <c r="N35" s="100"/>
      <c r="O35" s="100"/>
    </row>
    <row r="36" spans="1:16" x14ac:dyDescent="0.25">
      <c r="A36" s="5" t="s">
        <v>19</v>
      </c>
      <c r="B36" s="172" t="s">
        <v>135</v>
      </c>
      <c r="C36" s="173"/>
      <c r="D36" s="173"/>
      <c r="E36" s="173"/>
      <c r="F36" s="173"/>
      <c r="G36" s="174"/>
      <c r="H36" s="33">
        <v>0</v>
      </c>
      <c r="I36" s="6">
        <f>M38</f>
        <v>0</v>
      </c>
      <c r="J36" s="36"/>
    </row>
    <row r="37" spans="1:16" x14ac:dyDescent="0.25">
      <c r="A37" s="5" t="s">
        <v>20</v>
      </c>
      <c r="B37" s="172" t="s">
        <v>134</v>
      </c>
      <c r="C37" s="173"/>
      <c r="D37" s="173"/>
      <c r="E37" s="173"/>
      <c r="F37" s="173"/>
      <c r="G37" s="174"/>
      <c r="H37" s="33">
        <f t="shared" si="0"/>
        <v>0</v>
      </c>
      <c r="I37" s="6">
        <v>0</v>
      </c>
      <c r="P37" s="37"/>
    </row>
    <row r="38" spans="1:16" x14ac:dyDescent="0.25">
      <c r="A38" s="5" t="s">
        <v>21</v>
      </c>
      <c r="B38" s="172" t="s">
        <v>143</v>
      </c>
      <c r="C38" s="173"/>
      <c r="D38" s="173"/>
      <c r="E38" s="173"/>
      <c r="F38" s="173"/>
      <c r="G38" s="174"/>
      <c r="H38" s="33">
        <v>0.2</v>
      </c>
      <c r="I38" s="6">
        <v>0</v>
      </c>
      <c r="K38" s="30"/>
      <c r="L38" s="30"/>
      <c r="M38" s="30"/>
    </row>
    <row r="39" spans="1:16" x14ac:dyDescent="0.25">
      <c r="A39" s="179" t="s">
        <v>22</v>
      </c>
      <c r="B39" s="179"/>
      <c r="C39" s="179"/>
      <c r="D39" s="179"/>
      <c r="E39" s="179"/>
      <c r="F39" s="179"/>
      <c r="G39" s="179"/>
      <c r="H39" s="179"/>
      <c r="I39" s="38">
        <f>SUM(I31:I38)</f>
        <v>1400</v>
      </c>
    </row>
    <row r="40" spans="1:16" x14ac:dyDescent="0.25">
      <c r="A40" s="136"/>
      <c r="B40" s="136"/>
      <c r="C40" s="136"/>
      <c r="D40" s="136"/>
      <c r="E40" s="136"/>
      <c r="F40" s="136"/>
      <c r="G40" s="136"/>
      <c r="H40" s="136"/>
      <c r="I40" s="136"/>
    </row>
    <row r="41" spans="1:16" ht="42" customHeight="1" x14ac:dyDescent="0.25">
      <c r="A41" s="175" t="s">
        <v>30</v>
      </c>
      <c r="B41" s="175"/>
      <c r="C41" s="175"/>
      <c r="D41" s="175"/>
      <c r="E41" s="175"/>
      <c r="F41" s="175"/>
      <c r="G41" s="175"/>
      <c r="H41" s="175"/>
      <c r="I41" s="175"/>
      <c r="K41" s="32"/>
      <c r="P41" s="34"/>
    </row>
    <row r="42" spans="1:16" x14ac:dyDescent="0.25">
      <c r="A42" s="101">
        <v>2</v>
      </c>
      <c r="B42" s="159" t="s">
        <v>32</v>
      </c>
      <c r="C42" s="160"/>
      <c r="D42" s="160"/>
      <c r="E42" s="160"/>
      <c r="F42" s="160"/>
      <c r="G42" s="161"/>
      <c r="H42" s="101" t="s">
        <v>47</v>
      </c>
      <c r="I42" s="99" t="s">
        <v>24</v>
      </c>
      <c r="K42" s="32"/>
    </row>
    <row r="43" spans="1:16" ht="29.25" customHeight="1" x14ac:dyDescent="0.25">
      <c r="A43" s="180" t="s">
        <v>1</v>
      </c>
      <c r="B43" s="163" t="s">
        <v>146</v>
      </c>
      <c r="C43" s="163"/>
      <c r="D43" s="163"/>
      <c r="E43" s="163"/>
      <c r="F43" s="104" t="s">
        <v>145</v>
      </c>
      <c r="G43" s="104" t="s">
        <v>147</v>
      </c>
      <c r="H43" s="164">
        <f>I43/$I$39</f>
        <v>0.11942857142857143</v>
      </c>
      <c r="I43" s="182">
        <f>IF(I31*H45&lt;=(F44*G44*2),(F44*G44)*2,0)</f>
        <v>167.2</v>
      </c>
    </row>
    <row r="44" spans="1:16" ht="25.5" customHeight="1" x14ac:dyDescent="0.25">
      <c r="A44" s="181"/>
      <c r="B44" s="163"/>
      <c r="C44" s="163"/>
      <c r="D44" s="163"/>
      <c r="E44" s="163"/>
      <c r="F44" s="39">
        <v>3.8</v>
      </c>
      <c r="G44" s="104">
        <v>22</v>
      </c>
      <c r="H44" s="165"/>
      <c r="I44" s="183"/>
    </row>
    <row r="45" spans="1:16" s="48" customFormat="1" ht="20.25" customHeight="1" x14ac:dyDescent="0.25">
      <c r="A45" s="25" t="s">
        <v>2</v>
      </c>
      <c r="B45" s="176" t="s">
        <v>123</v>
      </c>
      <c r="C45" s="177"/>
      <c r="D45" s="177"/>
      <c r="E45" s="177"/>
      <c r="F45" s="177"/>
      <c r="G45" s="178"/>
      <c r="H45" s="63">
        <v>0.06</v>
      </c>
      <c r="I45" s="91">
        <f>IF(I43&gt;=I31*H45,-I31*H45,0)</f>
        <v>-84</v>
      </c>
    </row>
    <row r="46" spans="1:16" ht="15" customHeight="1" x14ac:dyDescent="0.25">
      <c r="A46" s="162" t="s">
        <v>3</v>
      </c>
      <c r="B46" s="163" t="s">
        <v>149</v>
      </c>
      <c r="C46" s="163"/>
      <c r="D46" s="163"/>
      <c r="E46" s="104" t="s">
        <v>145</v>
      </c>
      <c r="F46" s="104" t="s">
        <v>150</v>
      </c>
      <c r="G46" s="104" t="s">
        <v>151</v>
      </c>
      <c r="H46" s="164">
        <f>I46/$I$39</f>
        <v>0.23571428571428571</v>
      </c>
      <c r="I46" s="166">
        <f>((E47*F47))-((E47*F47)*G47)</f>
        <v>330</v>
      </c>
    </row>
    <row r="47" spans="1:16" ht="15" customHeight="1" x14ac:dyDescent="0.25">
      <c r="A47" s="162"/>
      <c r="B47" s="163"/>
      <c r="C47" s="163"/>
      <c r="D47" s="163"/>
      <c r="E47" s="39">
        <v>15</v>
      </c>
      <c r="F47" s="104">
        <v>22</v>
      </c>
      <c r="G47" s="92">
        <v>0</v>
      </c>
      <c r="H47" s="165"/>
      <c r="I47" s="167"/>
    </row>
    <row r="48" spans="1:16" x14ac:dyDescent="0.25">
      <c r="A48" s="5" t="s">
        <v>4</v>
      </c>
      <c r="B48" s="172" t="s">
        <v>139</v>
      </c>
      <c r="C48" s="173"/>
      <c r="D48" s="173"/>
      <c r="E48" s="173"/>
      <c r="F48" s="173"/>
      <c r="G48" s="174"/>
      <c r="H48" s="23">
        <f t="shared" ref="H48:H51" si="1">I48/$I$39</f>
        <v>2.142857142857143E-3</v>
      </c>
      <c r="I48" s="6">
        <v>3</v>
      </c>
    </row>
    <row r="49" spans="1:11" x14ac:dyDescent="0.25">
      <c r="A49" s="5" t="s">
        <v>18</v>
      </c>
      <c r="B49" s="172" t="s">
        <v>137</v>
      </c>
      <c r="C49" s="173"/>
      <c r="D49" s="173"/>
      <c r="E49" s="173"/>
      <c r="F49" s="173"/>
      <c r="G49" s="174"/>
      <c r="H49" s="23">
        <f t="shared" si="1"/>
        <v>1.0714285714285715E-3</v>
      </c>
      <c r="I49" s="6">
        <v>1.5</v>
      </c>
    </row>
    <row r="50" spans="1:11" x14ac:dyDescent="0.25">
      <c r="A50" s="5" t="s">
        <v>19</v>
      </c>
      <c r="B50" s="172" t="s">
        <v>102</v>
      </c>
      <c r="C50" s="173"/>
      <c r="D50" s="173"/>
      <c r="E50" s="173"/>
      <c r="F50" s="173"/>
      <c r="G50" s="174"/>
      <c r="H50" s="23">
        <f t="shared" si="1"/>
        <v>1.0714285714285715E-3</v>
      </c>
      <c r="I50" s="6">
        <v>1.5</v>
      </c>
    </row>
    <row r="51" spans="1:11" x14ac:dyDescent="0.25">
      <c r="A51" s="5" t="s">
        <v>20</v>
      </c>
      <c r="B51" s="172" t="s">
        <v>173</v>
      </c>
      <c r="C51" s="173"/>
      <c r="D51" s="173"/>
      <c r="E51" s="173"/>
      <c r="F51" s="173"/>
      <c r="G51" s="174"/>
      <c r="H51" s="23">
        <f t="shared" si="1"/>
        <v>7.1428571428571425E-2</v>
      </c>
      <c r="I51" s="6">
        <v>100</v>
      </c>
      <c r="K51" s="34"/>
    </row>
    <row r="52" spans="1:11" x14ac:dyDescent="0.25">
      <c r="A52" s="184" t="s">
        <v>31</v>
      </c>
      <c r="B52" s="184"/>
      <c r="C52" s="184"/>
      <c r="D52" s="184"/>
      <c r="E52" s="184"/>
      <c r="F52" s="184"/>
      <c r="G52" s="184"/>
      <c r="H52" s="184"/>
      <c r="I52" s="110">
        <f>SUM(I43:I51)</f>
        <v>519.20000000000005</v>
      </c>
    </row>
    <row r="53" spans="1:11" x14ac:dyDescent="0.25">
      <c r="A53" s="185" t="s">
        <v>161</v>
      </c>
      <c r="B53" s="185"/>
      <c r="C53" s="185"/>
      <c r="D53" s="185"/>
      <c r="E53" s="185"/>
      <c r="F53" s="185"/>
      <c r="G53" s="185"/>
      <c r="H53" s="185"/>
      <c r="I53" s="185"/>
    </row>
    <row r="54" spans="1:11" x14ac:dyDescent="0.25">
      <c r="A54" s="139"/>
      <c r="B54" s="139"/>
      <c r="C54" s="139"/>
      <c r="D54" s="139"/>
      <c r="E54" s="139"/>
      <c r="F54" s="139"/>
      <c r="G54" s="139"/>
      <c r="H54" s="139"/>
      <c r="I54" s="139"/>
    </row>
    <row r="55" spans="1:11" x14ac:dyDescent="0.25">
      <c r="A55" s="175" t="s">
        <v>33</v>
      </c>
      <c r="B55" s="175"/>
      <c r="C55" s="175"/>
      <c r="D55" s="175"/>
      <c r="E55" s="175"/>
      <c r="F55" s="175"/>
      <c r="G55" s="175"/>
      <c r="H55" s="175"/>
      <c r="I55" s="175"/>
    </row>
    <row r="56" spans="1:11" x14ac:dyDescent="0.25">
      <c r="A56" s="101">
        <v>3</v>
      </c>
      <c r="B56" s="141" t="s">
        <v>35</v>
      </c>
      <c r="C56" s="141"/>
      <c r="D56" s="141"/>
      <c r="E56" s="141"/>
      <c r="F56" s="141"/>
      <c r="G56" s="141"/>
      <c r="H56" s="141"/>
      <c r="I56" s="101" t="s">
        <v>24</v>
      </c>
    </row>
    <row r="57" spans="1:11" x14ac:dyDescent="0.25">
      <c r="A57" s="5" t="s">
        <v>1</v>
      </c>
      <c r="B57" s="124" t="s">
        <v>138</v>
      </c>
      <c r="C57" s="124"/>
      <c r="D57" s="124"/>
      <c r="E57" s="124"/>
      <c r="F57" s="124"/>
      <c r="G57" s="124"/>
      <c r="H57" s="124"/>
      <c r="I57" s="6">
        <v>35</v>
      </c>
    </row>
    <row r="58" spans="1:11" x14ac:dyDescent="0.25">
      <c r="A58" s="5" t="s">
        <v>2</v>
      </c>
      <c r="B58" s="124" t="s">
        <v>144</v>
      </c>
      <c r="C58" s="124"/>
      <c r="D58" s="124"/>
      <c r="E58" s="124"/>
      <c r="F58" s="124"/>
      <c r="G58" s="124"/>
      <c r="H58" s="124"/>
      <c r="I58" s="6">
        <v>0</v>
      </c>
    </row>
    <row r="59" spans="1:11" x14ac:dyDescent="0.25">
      <c r="A59" s="5" t="s">
        <v>3</v>
      </c>
      <c r="B59" s="124" t="s">
        <v>133</v>
      </c>
      <c r="C59" s="124"/>
      <c r="D59" s="124"/>
      <c r="E59" s="124"/>
      <c r="F59" s="124"/>
      <c r="G59" s="124"/>
      <c r="H59" s="124"/>
      <c r="I59" s="6">
        <v>0</v>
      </c>
    </row>
    <row r="60" spans="1:11" x14ac:dyDescent="0.25">
      <c r="A60" s="5" t="s">
        <v>4</v>
      </c>
      <c r="B60" s="124" t="s">
        <v>155</v>
      </c>
      <c r="C60" s="124"/>
      <c r="D60" s="124"/>
      <c r="E60" s="124"/>
      <c r="F60" s="124"/>
      <c r="G60" s="124"/>
      <c r="H60" s="124"/>
      <c r="I60" s="6"/>
    </row>
    <row r="61" spans="1:11" x14ac:dyDescent="0.25">
      <c r="A61" s="5" t="s">
        <v>18</v>
      </c>
      <c r="B61" s="124" t="s">
        <v>136</v>
      </c>
      <c r="C61" s="124"/>
      <c r="D61" s="124"/>
      <c r="E61" s="124"/>
      <c r="F61" s="124"/>
      <c r="G61" s="124"/>
      <c r="H61" s="124"/>
      <c r="I61" s="6"/>
    </row>
    <row r="62" spans="1:11" x14ac:dyDescent="0.25">
      <c r="A62" s="184" t="s">
        <v>34</v>
      </c>
      <c r="B62" s="184"/>
      <c r="C62" s="184"/>
      <c r="D62" s="184"/>
      <c r="E62" s="184"/>
      <c r="F62" s="184"/>
      <c r="G62" s="184"/>
      <c r="H62" s="184"/>
      <c r="I62" s="110">
        <f>SUM(I57:I61)</f>
        <v>35</v>
      </c>
    </row>
    <row r="63" spans="1:11" x14ac:dyDescent="0.25">
      <c r="A63" s="186" t="s">
        <v>36</v>
      </c>
      <c r="B63" s="186"/>
      <c r="C63" s="186"/>
      <c r="D63" s="186"/>
      <c r="E63" s="186"/>
      <c r="F63" s="186"/>
      <c r="G63" s="186"/>
      <c r="H63" s="186"/>
      <c r="I63" s="186"/>
    </row>
    <row r="64" spans="1:11" x14ac:dyDescent="0.25">
      <c r="A64" s="139"/>
      <c r="B64" s="139"/>
      <c r="C64" s="139"/>
      <c r="D64" s="139"/>
      <c r="E64" s="139"/>
      <c r="F64" s="139"/>
      <c r="G64" s="139"/>
      <c r="H64" s="139"/>
      <c r="I64" s="139"/>
    </row>
    <row r="65" spans="1:9" x14ac:dyDescent="0.25">
      <c r="A65" s="175" t="s">
        <v>37</v>
      </c>
      <c r="B65" s="175"/>
      <c r="C65" s="175"/>
      <c r="D65" s="175"/>
      <c r="E65" s="175"/>
      <c r="F65" s="175"/>
      <c r="G65" s="175"/>
      <c r="H65" s="175"/>
      <c r="I65" s="175"/>
    </row>
    <row r="66" spans="1:9" x14ac:dyDescent="0.25">
      <c r="A66" s="187" t="s">
        <v>93</v>
      </c>
      <c r="B66" s="187"/>
      <c r="C66" s="187"/>
      <c r="D66" s="187"/>
      <c r="E66" s="187"/>
      <c r="F66" s="187"/>
      <c r="G66" s="187"/>
      <c r="H66" s="187"/>
      <c r="I66" s="187"/>
    </row>
    <row r="67" spans="1:9" x14ac:dyDescent="0.25">
      <c r="A67" s="101" t="s">
        <v>38</v>
      </c>
      <c r="B67" s="141" t="s">
        <v>94</v>
      </c>
      <c r="C67" s="141"/>
      <c r="D67" s="141"/>
      <c r="E67" s="141"/>
      <c r="F67" s="141"/>
      <c r="G67" s="141"/>
      <c r="H67" s="101" t="s">
        <v>47</v>
      </c>
      <c r="I67" s="101" t="s">
        <v>24</v>
      </c>
    </row>
    <row r="68" spans="1:9" x14ac:dyDescent="0.25">
      <c r="A68" s="26" t="s">
        <v>1</v>
      </c>
      <c r="B68" s="135" t="s">
        <v>40</v>
      </c>
      <c r="C68" s="135"/>
      <c r="D68" s="135"/>
      <c r="E68" s="135"/>
      <c r="F68" s="135"/>
      <c r="G68" s="135"/>
      <c r="H68" s="7">
        <v>0.2</v>
      </c>
      <c r="I68" s="59">
        <f>H68*$I$39</f>
        <v>280</v>
      </c>
    </row>
    <row r="69" spans="1:9" x14ac:dyDescent="0.25">
      <c r="A69" s="26" t="s">
        <v>2</v>
      </c>
      <c r="B69" s="135" t="s">
        <v>41</v>
      </c>
      <c r="C69" s="135"/>
      <c r="D69" s="135"/>
      <c r="E69" s="135"/>
      <c r="F69" s="135"/>
      <c r="G69" s="135"/>
      <c r="H69" s="23">
        <v>1.4999999999999999E-2</v>
      </c>
      <c r="I69" s="59">
        <f t="shared" ref="I69:I75" si="2">H69*$I$39</f>
        <v>21</v>
      </c>
    </row>
    <row r="70" spans="1:9" x14ac:dyDescent="0.25">
      <c r="A70" s="26" t="s">
        <v>3</v>
      </c>
      <c r="B70" s="135" t="s">
        <v>42</v>
      </c>
      <c r="C70" s="135"/>
      <c r="D70" s="135"/>
      <c r="E70" s="135"/>
      <c r="F70" s="135"/>
      <c r="G70" s="135"/>
      <c r="H70" s="23">
        <v>0.01</v>
      </c>
      <c r="I70" s="59">
        <f t="shared" si="2"/>
        <v>14</v>
      </c>
    </row>
    <row r="71" spans="1:9" x14ac:dyDescent="0.25">
      <c r="A71" s="26" t="s">
        <v>4</v>
      </c>
      <c r="B71" s="135" t="s">
        <v>43</v>
      </c>
      <c r="C71" s="135"/>
      <c r="D71" s="135"/>
      <c r="E71" s="135"/>
      <c r="F71" s="135"/>
      <c r="G71" s="135"/>
      <c r="H71" s="23">
        <v>2E-3</v>
      </c>
      <c r="I71" s="59">
        <f t="shared" si="2"/>
        <v>2.8000000000000003</v>
      </c>
    </row>
    <row r="72" spans="1:9" x14ac:dyDescent="0.25">
      <c r="A72" s="26" t="s">
        <v>18</v>
      </c>
      <c r="B72" s="135" t="s">
        <v>44</v>
      </c>
      <c r="C72" s="135"/>
      <c r="D72" s="135"/>
      <c r="E72" s="135"/>
      <c r="F72" s="135"/>
      <c r="G72" s="135"/>
      <c r="H72" s="23">
        <v>2.5000000000000001E-2</v>
      </c>
      <c r="I72" s="59">
        <f t="shared" si="2"/>
        <v>35</v>
      </c>
    </row>
    <row r="73" spans="1:9" x14ac:dyDescent="0.25">
      <c r="A73" s="26" t="s">
        <v>19</v>
      </c>
      <c r="B73" s="135" t="s">
        <v>45</v>
      </c>
      <c r="C73" s="135"/>
      <c r="D73" s="135"/>
      <c r="E73" s="135"/>
      <c r="F73" s="135"/>
      <c r="G73" s="135"/>
      <c r="H73" s="23">
        <v>0.08</v>
      </c>
      <c r="I73" s="59">
        <f t="shared" si="2"/>
        <v>112</v>
      </c>
    </row>
    <row r="74" spans="1:9" x14ac:dyDescent="0.25">
      <c r="A74" s="26" t="s">
        <v>20</v>
      </c>
      <c r="B74" s="193" t="s">
        <v>167</v>
      </c>
      <c r="C74" s="193"/>
      <c r="D74" s="193"/>
      <c r="E74" s="193"/>
      <c r="F74" s="193"/>
      <c r="G74" s="193"/>
      <c r="H74" s="23">
        <v>0.01</v>
      </c>
      <c r="I74" s="59">
        <f t="shared" si="2"/>
        <v>14</v>
      </c>
    </row>
    <row r="75" spans="1:9" x14ac:dyDescent="0.25">
      <c r="A75" s="26" t="s">
        <v>21</v>
      </c>
      <c r="B75" s="135" t="s">
        <v>46</v>
      </c>
      <c r="C75" s="135"/>
      <c r="D75" s="135"/>
      <c r="E75" s="135"/>
      <c r="F75" s="135"/>
      <c r="G75" s="135"/>
      <c r="H75" s="23">
        <v>6.0000000000000001E-3</v>
      </c>
      <c r="I75" s="59">
        <f t="shared" si="2"/>
        <v>8.4</v>
      </c>
    </row>
    <row r="76" spans="1:9" x14ac:dyDescent="0.25">
      <c r="A76" s="184" t="s">
        <v>39</v>
      </c>
      <c r="B76" s="184"/>
      <c r="C76" s="184"/>
      <c r="D76" s="184"/>
      <c r="E76" s="184"/>
      <c r="F76" s="184"/>
      <c r="G76" s="184"/>
      <c r="H76" s="61">
        <f>SUM(H68:H75)</f>
        <v>0.34800000000000009</v>
      </c>
      <c r="I76" s="60">
        <f>SUM(I68:I75)</f>
        <v>487.2</v>
      </c>
    </row>
    <row r="77" spans="1:9" x14ac:dyDescent="0.25">
      <c r="A77" s="194" t="s">
        <v>48</v>
      </c>
      <c r="B77" s="194"/>
      <c r="C77" s="194"/>
      <c r="D77" s="194"/>
      <c r="E77" s="194"/>
      <c r="F77" s="194"/>
      <c r="G77" s="194"/>
      <c r="H77" s="194"/>
      <c r="I77" s="194"/>
    </row>
    <row r="78" spans="1:9" x14ac:dyDescent="0.25">
      <c r="A78" s="188" t="s">
        <v>49</v>
      </c>
      <c r="B78" s="188"/>
      <c r="C78" s="188"/>
      <c r="D78" s="188"/>
      <c r="E78" s="188"/>
      <c r="F78" s="188"/>
      <c r="G78" s="188"/>
      <c r="H78" s="188"/>
      <c r="I78" s="188"/>
    </row>
    <row r="79" spans="1:9" x14ac:dyDescent="0.25">
      <c r="A79" s="188" t="s">
        <v>92</v>
      </c>
      <c r="B79" s="188"/>
      <c r="C79" s="188"/>
      <c r="D79" s="188"/>
      <c r="E79" s="188"/>
      <c r="F79" s="188"/>
      <c r="G79" s="188"/>
      <c r="H79" s="188"/>
      <c r="I79" s="188"/>
    </row>
    <row r="80" spans="1:9" x14ac:dyDescent="0.25">
      <c r="A80" s="139"/>
      <c r="B80" s="139"/>
      <c r="C80" s="139"/>
      <c r="D80" s="139"/>
      <c r="E80" s="139"/>
      <c r="F80" s="139"/>
      <c r="G80" s="139"/>
      <c r="H80" s="139"/>
      <c r="I80" s="139"/>
    </row>
    <row r="81" spans="1:14" x14ac:dyDescent="0.25">
      <c r="A81" s="189" t="s">
        <v>95</v>
      </c>
      <c r="B81" s="189"/>
      <c r="C81" s="189"/>
      <c r="D81" s="189"/>
      <c r="E81" s="189"/>
      <c r="F81" s="189"/>
      <c r="G81" s="189"/>
      <c r="H81" s="189"/>
      <c r="I81" s="189"/>
      <c r="J81" s="40"/>
      <c r="M81" s="41"/>
      <c r="N81" s="41"/>
    </row>
    <row r="82" spans="1:14" x14ac:dyDescent="0.25">
      <c r="A82" s="101" t="s">
        <v>50</v>
      </c>
      <c r="B82" s="159" t="s">
        <v>52</v>
      </c>
      <c r="C82" s="160"/>
      <c r="D82" s="160"/>
      <c r="E82" s="160"/>
      <c r="F82" s="160"/>
      <c r="G82" s="161"/>
      <c r="H82" s="101" t="s">
        <v>47</v>
      </c>
      <c r="I82" s="101" t="s">
        <v>24</v>
      </c>
      <c r="J82" s="40"/>
      <c r="M82" s="41"/>
    </row>
    <row r="83" spans="1:14" x14ac:dyDescent="0.25">
      <c r="A83" s="26" t="s">
        <v>1</v>
      </c>
      <c r="B83" s="190" t="s">
        <v>53</v>
      </c>
      <c r="C83" s="191"/>
      <c r="D83" s="191"/>
      <c r="E83" s="191"/>
      <c r="F83" s="191"/>
      <c r="G83" s="192"/>
      <c r="H83" s="93">
        <v>8.3299999999999999E-2</v>
      </c>
      <c r="I83" s="59">
        <f>H83*$I$39</f>
        <v>116.62</v>
      </c>
    </row>
    <row r="84" spans="1:14" x14ac:dyDescent="0.25">
      <c r="A84" s="26" t="s">
        <v>2</v>
      </c>
      <c r="B84" s="190" t="s">
        <v>118</v>
      </c>
      <c r="C84" s="191"/>
      <c r="D84" s="191"/>
      <c r="E84" s="191"/>
      <c r="F84" s="191"/>
      <c r="G84" s="192"/>
      <c r="H84" s="93">
        <v>2.7799999999999998E-2</v>
      </c>
      <c r="I84" s="59">
        <f>H84*$I$39</f>
        <v>38.919999999999995</v>
      </c>
      <c r="J84" s="40"/>
    </row>
    <row r="85" spans="1:14" x14ac:dyDescent="0.25">
      <c r="A85" s="159" t="s">
        <v>51</v>
      </c>
      <c r="B85" s="160"/>
      <c r="C85" s="160"/>
      <c r="D85" s="160"/>
      <c r="E85" s="160"/>
      <c r="F85" s="160"/>
      <c r="G85" s="161"/>
      <c r="H85" s="28">
        <f>SUM(H83:H84)</f>
        <v>0.1111</v>
      </c>
      <c r="I85" s="60">
        <f>SUM(I83:I84)</f>
        <v>155.54</v>
      </c>
    </row>
    <row r="86" spans="1:14" x14ac:dyDescent="0.25">
      <c r="A86" s="26" t="s">
        <v>2</v>
      </c>
      <c r="B86" s="190" t="s">
        <v>103</v>
      </c>
      <c r="C86" s="191"/>
      <c r="D86" s="191"/>
      <c r="E86" s="191"/>
      <c r="F86" s="191"/>
      <c r="G86" s="192"/>
      <c r="H86" s="23">
        <f>I86/I39</f>
        <v>3.8662800000000004E-2</v>
      </c>
      <c r="I86" s="59">
        <f>I85*H76</f>
        <v>54.12792000000001</v>
      </c>
    </row>
    <row r="87" spans="1:14" x14ac:dyDescent="0.25">
      <c r="A87" s="159" t="s">
        <v>39</v>
      </c>
      <c r="B87" s="160"/>
      <c r="C87" s="160"/>
      <c r="D87" s="160"/>
      <c r="E87" s="160"/>
      <c r="F87" s="160"/>
      <c r="G87" s="161"/>
      <c r="H87" s="28">
        <f>SUM(H86)</f>
        <v>3.8662800000000004E-2</v>
      </c>
      <c r="I87" s="60">
        <f>SUM(I85:I86)</f>
        <v>209.66792000000001</v>
      </c>
    </row>
    <row r="88" spans="1:14" x14ac:dyDescent="0.25">
      <c r="A88" s="136"/>
      <c r="B88" s="136"/>
      <c r="C88" s="136"/>
      <c r="D88" s="136"/>
      <c r="E88" s="136"/>
      <c r="F88" s="136"/>
      <c r="G88" s="136"/>
      <c r="H88" s="136"/>
      <c r="I88" s="136"/>
    </row>
    <row r="89" spans="1:14" x14ac:dyDescent="0.25">
      <c r="A89" s="189" t="s">
        <v>54</v>
      </c>
      <c r="B89" s="189"/>
      <c r="C89" s="189"/>
      <c r="D89" s="189"/>
      <c r="E89" s="189"/>
      <c r="F89" s="189"/>
      <c r="G89" s="189"/>
      <c r="H89" s="189"/>
      <c r="I89" s="189"/>
      <c r="J89" s="40"/>
    </row>
    <row r="90" spans="1:14" x14ac:dyDescent="0.25">
      <c r="A90" s="101" t="s">
        <v>55</v>
      </c>
      <c r="B90" s="159" t="s">
        <v>56</v>
      </c>
      <c r="C90" s="160"/>
      <c r="D90" s="160"/>
      <c r="E90" s="160"/>
      <c r="F90" s="160"/>
      <c r="G90" s="161"/>
      <c r="H90" s="101" t="s">
        <v>47</v>
      </c>
      <c r="I90" s="101" t="s">
        <v>24</v>
      </c>
      <c r="J90" s="40"/>
    </row>
    <row r="91" spans="1:14" x14ac:dyDescent="0.25">
      <c r="A91" s="26" t="s">
        <v>1</v>
      </c>
      <c r="B91" s="190" t="s">
        <v>57</v>
      </c>
      <c r="C91" s="191"/>
      <c r="D91" s="191"/>
      <c r="E91" s="191"/>
      <c r="F91" s="191"/>
      <c r="G91" s="192"/>
      <c r="H91" s="24">
        <v>6.4999999999999997E-3</v>
      </c>
      <c r="I91" s="59">
        <f>$I$39*H91</f>
        <v>9.1</v>
      </c>
    </row>
    <row r="92" spans="1:14" x14ac:dyDescent="0.25">
      <c r="A92" s="26" t="s">
        <v>2</v>
      </c>
      <c r="B92" s="190" t="s">
        <v>58</v>
      </c>
      <c r="C92" s="191"/>
      <c r="D92" s="191"/>
      <c r="E92" s="191"/>
      <c r="F92" s="191"/>
      <c r="G92" s="192"/>
      <c r="H92" s="24">
        <f>I92/I39</f>
        <v>2.2620000000000006E-3</v>
      </c>
      <c r="I92" s="59">
        <f>I91*H76</f>
        <v>3.1668000000000007</v>
      </c>
    </row>
    <row r="93" spans="1:14" x14ac:dyDescent="0.25">
      <c r="A93" s="159" t="s">
        <v>39</v>
      </c>
      <c r="B93" s="160"/>
      <c r="C93" s="160"/>
      <c r="D93" s="160"/>
      <c r="E93" s="160"/>
      <c r="F93" s="160"/>
      <c r="G93" s="161"/>
      <c r="H93" s="28">
        <f>SUM(H91:H92)</f>
        <v>8.7620000000000007E-3</v>
      </c>
      <c r="I93" s="60">
        <f>SUM(I91:I92)</f>
        <v>12.2668</v>
      </c>
    </row>
    <row r="94" spans="1:14" x14ac:dyDescent="0.25">
      <c r="A94" s="136"/>
      <c r="B94" s="136"/>
      <c r="C94" s="136"/>
      <c r="D94" s="136"/>
      <c r="E94" s="136"/>
      <c r="F94" s="136"/>
      <c r="G94" s="136"/>
      <c r="H94" s="136"/>
      <c r="I94" s="136"/>
    </row>
    <row r="95" spans="1:14" x14ac:dyDescent="0.25">
      <c r="A95" s="189" t="s">
        <v>59</v>
      </c>
      <c r="B95" s="189"/>
      <c r="C95" s="189"/>
      <c r="D95" s="189"/>
      <c r="E95" s="189"/>
      <c r="F95" s="189"/>
      <c r="G95" s="189"/>
      <c r="H95" s="189"/>
      <c r="I95" s="189"/>
      <c r="J95" s="40"/>
    </row>
    <row r="96" spans="1:14" x14ac:dyDescent="0.25">
      <c r="A96" s="101" t="s">
        <v>60</v>
      </c>
      <c r="B96" s="159" t="s">
        <v>61</v>
      </c>
      <c r="C96" s="160"/>
      <c r="D96" s="160"/>
      <c r="E96" s="160"/>
      <c r="F96" s="160"/>
      <c r="G96" s="161"/>
      <c r="H96" s="101" t="s">
        <v>47</v>
      </c>
      <c r="I96" s="101" t="s">
        <v>24</v>
      </c>
      <c r="J96" s="43"/>
      <c r="K96" s="44"/>
    </row>
    <row r="97" spans="1:11" x14ac:dyDescent="0.25">
      <c r="A97" s="26" t="s">
        <v>1</v>
      </c>
      <c r="B97" s="190" t="s">
        <v>62</v>
      </c>
      <c r="C97" s="191"/>
      <c r="D97" s="191"/>
      <c r="E97" s="191"/>
      <c r="F97" s="191"/>
      <c r="G97" s="192"/>
      <c r="H97" s="93">
        <v>4.1999999999999997E-3</v>
      </c>
      <c r="I97" s="59">
        <f>$I$39*H97</f>
        <v>5.88</v>
      </c>
      <c r="J97" s="45"/>
      <c r="K97" s="44"/>
    </row>
    <row r="98" spans="1:11" x14ac:dyDescent="0.25">
      <c r="A98" s="26" t="s">
        <v>2</v>
      </c>
      <c r="B98" s="190" t="s">
        <v>96</v>
      </c>
      <c r="C98" s="191"/>
      <c r="D98" s="191"/>
      <c r="E98" s="191"/>
      <c r="F98" s="191"/>
      <c r="G98" s="192"/>
      <c r="H98" s="95">
        <f>I98/$I$39</f>
        <v>3.3599999999999998E-4</v>
      </c>
      <c r="I98" s="59">
        <f>H73*I97</f>
        <v>0.47039999999999998</v>
      </c>
      <c r="J98" s="40"/>
    </row>
    <row r="99" spans="1:11" x14ac:dyDescent="0.25">
      <c r="A99" s="26" t="s">
        <v>3</v>
      </c>
      <c r="B99" s="190" t="s">
        <v>97</v>
      </c>
      <c r="C99" s="191"/>
      <c r="D99" s="191"/>
      <c r="E99" s="191"/>
      <c r="F99" s="191"/>
      <c r="G99" s="192"/>
      <c r="H99" s="93">
        <v>4.4999999999999998E-2</v>
      </c>
      <c r="I99" s="59">
        <f t="shared" ref="I99:I100" si="3">$I$39*H99</f>
        <v>63</v>
      </c>
      <c r="J99" s="43"/>
      <c r="K99" s="44"/>
    </row>
    <row r="100" spans="1:11" x14ac:dyDescent="0.25">
      <c r="A100" s="26" t="s">
        <v>4</v>
      </c>
      <c r="B100" s="190" t="s">
        <v>63</v>
      </c>
      <c r="C100" s="191"/>
      <c r="D100" s="191"/>
      <c r="E100" s="191"/>
      <c r="F100" s="191"/>
      <c r="G100" s="192"/>
      <c r="H100" s="93">
        <v>4.0000000000000002E-4</v>
      </c>
      <c r="I100" s="59">
        <f t="shared" si="3"/>
        <v>0.56000000000000005</v>
      </c>
      <c r="J100" s="43"/>
      <c r="K100" s="44"/>
    </row>
    <row r="101" spans="1:11" x14ac:dyDescent="0.25">
      <c r="A101" s="26" t="s">
        <v>18</v>
      </c>
      <c r="B101" s="190" t="s">
        <v>98</v>
      </c>
      <c r="C101" s="191"/>
      <c r="D101" s="191"/>
      <c r="E101" s="191"/>
      <c r="F101" s="191"/>
      <c r="G101" s="192"/>
      <c r="H101" s="95">
        <f>I101/$I$39</f>
        <v>1.3920000000000005E-4</v>
      </c>
      <c r="I101" s="59">
        <f>I100*H76</f>
        <v>0.19488000000000008</v>
      </c>
    </row>
    <row r="102" spans="1:11" x14ac:dyDescent="0.25">
      <c r="A102" s="26" t="s">
        <v>19</v>
      </c>
      <c r="B102" s="190" t="s">
        <v>99</v>
      </c>
      <c r="C102" s="191"/>
      <c r="D102" s="191"/>
      <c r="E102" s="191"/>
      <c r="F102" s="191"/>
      <c r="G102" s="192"/>
      <c r="H102" s="93">
        <v>5.0000000000000001E-3</v>
      </c>
      <c r="I102" s="59">
        <f t="shared" ref="I102" si="4">$I$39*H102</f>
        <v>7</v>
      </c>
    </row>
    <row r="103" spans="1:11" x14ac:dyDescent="0.25">
      <c r="A103" s="159" t="s">
        <v>39</v>
      </c>
      <c r="B103" s="160"/>
      <c r="C103" s="160"/>
      <c r="D103" s="160"/>
      <c r="E103" s="160"/>
      <c r="F103" s="160"/>
      <c r="G103" s="161"/>
      <c r="H103" s="28">
        <f>SUM(H97:H102)</f>
        <v>5.5075199999999991E-2</v>
      </c>
      <c r="I103" s="60">
        <f>SUM(I97:I102)</f>
        <v>77.105279999999993</v>
      </c>
    </row>
    <row r="104" spans="1:11" x14ac:dyDescent="0.25">
      <c r="A104" s="136"/>
      <c r="B104" s="136"/>
      <c r="C104" s="136"/>
      <c r="D104" s="136"/>
      <c r="E104" s="136"/>
      <c r="F104" s="136"/>
      <c r="G104" s="136"/>
      <c r="H104" s="136"/>
      <c r="I104" s="136"/>
    </row>
    <row r="105" spans="1:11" x14ac:dyDescent="0.25">
      <c r="A105" s="195" t="s">
        <v>64</v>
      </c>
      <c r="B105" s="195"/>
      <c r="C105" s="195"/>
      <c r="D105" s="195"/>
      <c r="E105" s="195"/>
      <c r="F105" s="195"/>
      <c r="G105" s="195"/>
      <c r="H105" s="195"/>
      <c r="I105" s="195"/>
      <c r="J105" s="46"/>
    </row>
    <row r="106" spans="1:11" x14ac:dyDescent="0.25">
      <c r="A106" s="62" t="s">
        <v>65</v>
      </c>
      <c r="B106" s="196" t="s">
        <v>66</v>
      </c>
      <c r="C106" s="197"/>
      <c r="D106" s="197"/>
      <c r="E106" s="197"/>
      <c r="F106" s="197"/>
      <c r="G106" s="198"/>
      <c r="H106" s="62" t="s">
        <v>47</v>
      </c>
      <c r="I106" s="62" t="s">
        <v>24</v>
      </c>
      <c r="J106" s="41"/>
    </row>
    <row r="107" spans="1:11" x14ac:dyDescent="0.25">
      <c r="A107" s="26" t="s">
        <v>1</v>
      </c>
      <c r="B107" s="190" t="s">
        <v>140</v>
      </c>
      <c r="C107" s="191"/>
      <c r="D107" s="191"/>
      <c r="E107" s="191"/>
      <c r="F107" s="191"/>
      <c r="G107" s="192"/>
      <c r="H107" s="93">
        <v>8.3299999999999999E-2</v>
      </c>
      <c r="I107" s="59">
        <f>H107*$I$39</f>
        <v>116.62</v>
      </c>
      <c r="J107" s="41"/>
    </row>
    <row r="108" spans="1:11" x14ac:dyDescent="0.25">
      <c r="A108" s="26" t="s">
        <v>2</v>
      </c>
      <c r="B108" s="190" t="s">
        <v>67</v>
      </c>
      <c r="C108" s="191"/>
      <c r="D108" s="191"/>
      <c r="E108" s="191"/>
      <c r="F108" s="191"/>
      <c r="G108" s="192"/>
      <c r="H108" s="93">
        <v>1.66E-2</v>
      </c>
      <c r="I108" s="59">
        <f t="shared" ref="I108:I112" si="5">H108*$I$39</f>
        <v>23.240000000000002</v>
      </c>
      <c r="J108" s="41"/>
    </row>
    <row r="109" spans="1:11" x14ac:dyDescent="0.25">
      <c r="A109" s="26" t="s">
        <v>3</v>
      </c>
      <c r="B109" s="190" t="s">
        <v>68</v>
      </c>
      <c r="C109" s="191"/>
      <c r="D109" s="191"/>
      <c r="E109" s="191"/>
      <c r="F109" s="191"/>
      <c r="G109" s="192"/>
      <c r="H109" s="93">
        <v>2.0000000000000001E-4</v>
      </c>
      <c r="I109" s="59">
        <f t="shared" si="5"/>
        <v>0.28000000000000003</v>
      </c>
      <c r="J109" s="41"/>
    </row>
    <row r="110" spans="1:11" x14ac:dyDescent="0.25">
      <c r="A110" s="26" t="s">
        <v>4</v>
      </c>
      <c r="B110" s="190" t="s">
        <v>69</v>
      </c>
      <c r="C110" s="191"/>
      <c r="D110" s="191"/>
      <c r="E110" s="191"/>
      <c r="F110" s="191"/>
      <c r="G110" s="192"/>
      <c r="H110" s="93">
        <v>8.2000000000000007E-3</v>
      </c>
      <c r="I110" s="59">
        <f t="shared" si="5"/>
        <v>11.48</v>
      </c>
      <c r="J110" s="41"/>
    </row>
    <row r="111" spans="1:11" x14ac:dyDescent="0.25">
      <c r="A111" s="26" t="s">
        <v>18</v>
      </c>
      <c r="B111" s="190" t="s">
        <v>70</v>
      </c>
      <c r="C111" s="191"/>
      <c r="D111" s="191"/>
      <c r="E111" s="191"/>
      <c r="F111" s="191"/>
      <c r="G111" s="192"/>
      <c r="H111" s="94">
        <v>6.4999999999999997E-4</v>
      </c>
      <c r="I111" s="59">
        <f t="shared" si="5"/>
        <v>0.90999999999999992</v>
      </c>
      <c r="J111" s="41"/>
    </row>
    <row r="112" spans="1:11" s="48" customFormat="1" ht="16.5" customHeight="1" x14ac:dyDescent="0.25">
      <c r="A112" s="26" t="s">
        <v>19</v>
      </c>
      <c r="B112" s="190" t="s">
        <v>29</v>
      </c>
      <c r="C112" s="191"/>
      <c r="D112" s="191"/>
      <c r="E112" s="191"/>
      <c r="F112" s="191"/>
      <c r="G112" s="192"/>
      <c r="H112" s="93">
        <v>0</v>
      </c>
      <c r="I112" s="59">
        <f t="shared" si="5"/>
        <v>0</v>
      </c>
      <c r="J112" s="47"/>
    </row>
    <row r="113" spans="1:9" x14ac:dyDescent="0.25">
      <c r="A113" s="159" t="s">
        <v>51</v>
      </c>
      <c r="B113" s="160"/>
      <c r="C113" s="160"/>
      <c r="D113" s="160"/>
      <c r="E113" s="160"/>
      <c r="F113" s="160"/>
      <c r="G113" s="161"/>
      <c r="H113" s="28">
        <f>SUM(H107:H112)</f>
        <v>0.10895000000000001</v>
      </c>
      <c r="I113" s="60">
        <f>SUM(I107:I112)</f>
        <v>152.53</v>
      </c>
    </row>
    <row r="114" spans="1:9" x14ac:dyDescent="0.25">
      <c r="A114" s="25" t="s">
        <v>20</v>
      </c>
      <c r="B114" s="199" t="s">
        <v>104</v>
      </c>
      <c r="C114" s="200"/>
      <c r="D114" s="200"/>
      <c r="E114" s="200"/>
      <c r="F114" s="200"/>
      <c r="G114" s="201"/>
      <c r="H114" s="95">
        <f>I114/$I$39</f>
        <v>3.7914600000000014E-2</v>
      </c>
      <c r="I114" s="64">
        <f>I113*H76</f>
        <v>53.080440000000017</v>
      </c>
    </row>
    <row r="115" spans="1:9" x14ac:dyDescent="0.25">
      <c r="A115" s="184" t="s">
        <v>39</v>
      </c>
      <c r="B115" s="184"/>
      <c r="C115" s="184"/>
      <c r="D115" s="184"/>
      <c r="E115" s="184"/>
      <c r="F115" s="184"/>
      <c r="G115" s="184"/>
      <c r="H115" s="184"/>
      <c r="I115" s="60">
        <f>SUM(I113:I114)</f>
        <v>205.61044000000001</v>
      </c>
    </row>
    <row r="116" spans="1:9" x14ac:dyDescent="0.25">
      <c r="A116" s="136"/>
      <c r="B116" s="136"/>
      <c r="C116" s="136"/>
      <c r="D116" s="136"/>
      <c r="E116" s="136"/>
      <c r="F116" s="136"/>
      <c r="G116" s="136"/>
      <c r="H116" s="136"/>
      <c r="I116" s="136"/>
    </row>
    <row r="117" spans="1:9" x14ac:dyDescent="0.25">
      <c r="A117" s="175" t="s">
        <v>71</v>
      </c>
      <c r="B117" s="175"/>
      <c r="C117" s="175"/>
      <c r="D117" s="175"/>
      <c r="E117" s="175"/>
      <c r="F117" s="175"/>
      <c r="G117" s="175"/>
      <c r="H117" s="175"/>
      <c r="I117" s="175"/>
    </row>
    <row r="118" spans="1:9" x14ac:dyDescent="0.25">
      <c r="A118" s="101">
        <v>4</v>
      </c>
      <c r="B118" s="141" t="s">
        <v>73</v>
      </c>
      <c r="C118" s="141"/>
      <c r="D118" s="141"/>
      <c r="E118" s="141"/>
      <c r="F118" s="141"/>
      <c r="G118" s="141"/>
      <c r="H118" s="141"/>
      <c r="I118" s="101" t="s">
        <v>24</v>
      </c>
    </row>
    <row r="119" spans="1:9" x14ac:dyDescent="0.25">
      <c r="A119" s="26" t="s">
        <v>38</v>
      </c>
      <c r="B119" s="135" t="s">
        <v>94</v>
      </c>
      <c r="C119" s="135"/>
      <c r="D119" s="135"/>
      <c r="E119" s="135"/>
      <c r="F119" s="135"/>
      <c r="G119" s="135"/>
      <c r="H119" s="135"/>
      <c r="I119" s="59">
        <f>I76</f>
        <v>487.2</v>
      </c>
    </row>
    <row r="120" spans="1:9" x14ac:dyDescent="0.25">
      <c r="A120" s="26" t="s">
        <v>50</v>
      </c>
      <c r="B120" s="135" t="s">
        <v>100</v>
      </c>
      <c r="C120" s="135"/>
      <c r="D120" s="135"/>
      <c r="E120" s="135"/>
      <c r="F120" s="135"/>
      <c r="G120" s="135"/>
      <c r="H120" s="135"/>
      <c r="I120" s="59">
        <f>I87</f>
        <v>209.66792000000001</v>
      </c>
    </row>
    <row r="121" spans="1:9" x14ac:dyDescent="0.25">
      <c r="A121" s="26" t="s">
        <v>55</v>
      </c>
      <c r="B121" s="135" t="s">
        <v>57</v>
      </c>
      <c r="C121" s="135"/>
      <c r="D121" s="135"/>
      <c r="E121" s="135"/>
      <c r="F121" s="135"/>
      <c r="G121" s="135"/>
      <c r="H121" s="135"/>
      <c r="I121" s="59">
        <f>I93</f>
        <v>12.2668</v>
      </c>
    </row>
    <row r="122" spans="1:9" x14ac:dyDescent="0.25">
      <c r="A122" s="26" t="s">
        <v>60</v>
      </c>
      <c r="B122" s="135" t="s">
        <v>74</v>
      </c>
      <c r="C122" s="135"/>
      <c r="D122" s="135"/>
      <c r="E122" s="135"/>
      <c r="F122" s="135"/>
      <c r="G122" s="135"/>
      <c r="H122" s="135"/>
      <c r="I122" s="59">
        <f>I103</f>
        <v>77.105279999999993</v>
      </c>
    </row>
    <row r="123" spans="1:9" x14ac:dyDescent="0.25">
      <c r="A123" s="26" t="s">
        <v>65</v>
      </c>
      <c r="B123" s="135" t="s">
        <v>75</v>
      </c>
      <c r="C123" s="135"/>
      <c r="D123" s="135"/>
      <c r="E123" s="135"/>
      <c r="F123" s="135"/>
      <c r="G123" s="135"/>
      <c r="H123" s="135"/>
      <c r="I123" s="59">
        <f>I115</f>
        <v>205.61044000000001</v>
      </c>
    </row>
    <row r="124" spans="1:9" x14ac:dyDescent="0.25">
      <c r="A124" s="26" t="s">
        <v>72</v>
      </c>
      <c r="B124" s="135" t="s">
        <v>29</v>
      </c>
      <c r="C124" s="135"/>
      <c r="D124" s="135"/>
      <c r="E124" s="135"/>
      <c r="F124" s="135"/>
      <c r="G124" s="135"/>
      <c r="H124" s="135"/>
      <c r="I124" s="65">
        <v>0</v>
      </c>
    </row>
    <row r="125" spans="1:9" x14ac:dyDescent="0.25">
      <c r="A125" s="184" t="s">
        <v>39</v>
      </c>
      <c r="B125" s="184"/>
      <c r="C125" s="184"/>
      <c r="D125" s="184"/>
      <c r="E125" s="184"/>
      <c r="F125" s="184"/>
      <c r="G125" s="184"/>
      <c r="H125" s="184"/>
      <c r="I125" s="66">
        <f>SUM(I119:I124)</f>
        <v>991.85044000000005</v>
      </c>
    </row>
    <row r="126" spans="1:9" x14ac:dyDescent="0.25">
      <c r="A126" s="213"/>
      <c r="B126" s="213"/>
      <c r="C126" s="213"/>
      <c r="D126" s="213"/>
      <c r="E126" s="213"/>
      <c r="F126" s="213"/>
      <c r="G126" s="213"/>
      <c r="H126" s="213"/>
      <c r="I126" s="213"/>
    </row>
    <row r="127" spans="1:9" x14ac:dyDescent="0.25">
      <c r="A127" s="202" t="s">
        <v>76</v>
      </c>
      <c r="B127" s="202"/>
      <c r="C127" s="202"/>
      <c r="D127" s="202"/>
      <c r="E127" s="202"/>
      <c r="F127" s="202"/>
      <c r="G127" s="202"/>
      <c r="H127" s="202"/>
      <c r="I127" s="202"/>
    </row>
    <row r="128" spans="1:9" x14ac:dyDescent="0.25">
      <c r="A128" s="101">
        <v>5</v>
      </c>
      <c r="B128" s="141" t="s">
        <v>77</v>
      </c>
      <c r="C128" s="141"/>
      <c r="D128" s="141"/>
      <c r="E128" s="141"/>
      <c r="F128" s="141"/>
      <c r="G128" s="141"/>
      <c r="H128" s="101" t="s">
        <v>47</v>
      </c>
      <c r="I128" s="101" t="s">
        <v>24</v>
      </c>
    </row>
    <row r="129" spans="1:11" x14ac:dyDescent="0.25">
      <c r="A129" s="67"/>
      <c r="B129" s="203" t="s">
        <v>89</v>
      </c>
      <c r="C129" s="204"/>
      <c r="D129" s="204"/>
      <c r="E129" s="204"/>
      <c r="F129" s="204"/>
      <c r="G129" s="205"/>
      <c r="H129" s="67"/>
      <c r="I129" s="68">
        <f>I39+I52+I62+I125</f>
        <v>2946.05044</v>
      </c>
    </row>
    <row r="130" spans="1:11" x14ac:dyDescent="0.25">
      <c r="A130" s="69" t="s">
        <v>1</v>
      </c>
      <c r="B130" s="206" t="s">
        <v>110</v>
      </c>
      <c r="C130" s="206"/>
      <c r="D130" s="206"/>
      <c r="E130" s="206"/>
      <c r="F130" s="206"/>
      <c r="G130" s="206"/>
      <c r="H130" s="96">
        <v>0.11092561217311307</v>
      </c>
      <c r="I130" s="82">
        <f>$I$129*H130</f>
        <v>326.79244854986911</v>
      </c>
    </row>
    <row r="131" spans="1:11" x14ac:dyDescent="0.25">
      <c r="A131" s="70"/>
      <c r="B131" s="207" t="s">
        <v>108</v>
      </c>
      <c r="C131" s="208"/>
      <c r="D131" s="208"/>
      <c r="E131" s="208"/>
      <c r="F131" s="208"/>
      <c r="G131" s="209"/>
      <c r="H131" s="97"/>
      <c r="I131" s="83">
        <f>SUM(I129:I130)</f>
        <v>3272.8428885498693</v>
      </c>
    </row>
    <row r="132" spans="1:11" x14ac:dyDescent="0.25">
      <c r="A132" s="71" t="s">
        <v>2</v>
      </c>
      <c r="B132" s="210" t="s">
        <v>79</v>
      </c>
      <c r="C132" s="211"/>
      <c r="D132" s="211"/>
      <c r="E132" s="211"/>
      <c r="F132" s="211"/>
      <c r="G132" s="212"/>
      <c r="H132" s="96">
        <v>0.11918583549399876</v>
      </c>
      <c r="I132" s="84">
        <f>I131*H132</f>
        <v>390.07651411240846</v>
      </c>
    </row>
    <row r="133" spans="1:11" x14ac:dyDescent="0.25">
      <c r="A133" s="72"/>
      <c r="B133" s="207" t="s">
        <v>109</v>
      </c>
      <c r="C133" s="208"/>
      <c r="D133" s="208"/>
      <c r="E133" s="208"/>
      <c r="F133" s="208"/>
      <c r="G133" s="209"/>
      <c r="H133" s="79"/>
      <c r="I133" s="66">
        <f>SUM(I131:I132)</f>
        <v>3662.9194026622777</v>
      </c>
    </row>
    <row r="134" spans="1:11" x14ac:dyDescent="0.25">
      <c r="A134" s="214" t="s">
        <v>3</v>
      </c>
      <c r="B134" s="216" t="s">
        <v>78</v>
      </c>
      <c r="C134" s="217"/>
      <c r="D134" s="217"/>
      <c r="E134" s="217"/>
      <c r="F134" s="217"/>
      <c r="G134" s="218"/>
      <c r="H134" s="80"/>
      <c r="I134" s="59"/>
      <c r="J134" s="49"/>
    </row>
    <row r="135" spans="1:11" x14ac:dyDescent="0.25">
      <c r="A135" s="215"/>
      <c r="B135" s="159" t="s">
        <v>162</v>
      </c>
      <c r="C135" s="160"/>
      <c r="D135" s="160"/>
      <c r="E135" s="160"/>
      <c r="F135" s="160"/>
      <c r="G135" s="161"/>
      <c r="H135" s="78"/>
      <c r="I135" s="81"/>
      <c r="J135" s="49"/>
    </row>
    <row r="136" spans="1:11" x14ac:dyDescent="0.25">
      <c r="A136" s="215"/>
      <c r="B136" s="190" t="s">
        <v>163</v>
      </c>
      <c r="C136" s="191"/>
      <c r="D136" s="191"/>
      <c r="E136" s="191"/>
      <c r="F136" s="191"/>
      <c r="G136" s="192"/>
      <c r="H136" s="42">
        <v>1.6500000000000001E-2</v>
      </c>
      <c r="I136" s="65">
        <f>$I$144*H136</f>
        <v>70.481831071635668</v>
      </c>
      <c r="J136" s="49"/>
    </row>
    <row r="137" spans="1:11" x14ac:dyDescent="0.25">
      <c r="A137" s="215"/>
      <c r="B137" s="190" t="s">
        <v>164</v>
      </c>
      <c r="C137" s="191"/>
      <c r="D137" s="191"/>
      <c r="E137" s="191"/>
      <c r="F137" s="191"/>
      <c r="G137" s="192"/>
      <c r="H137" s="42">
        <v>7.5999999999999998E-2</v>
      </c>
      <c r="I137" s="65">
        <f>$I$144*H137</f>
        <v>324.64358554207939</v>
      </c>
      <c r="J137" s="50"/>
    </row>
    <row r="138" spans="1:11" x14ac:dyDescent="0.25">
      <c r="A138" s="215"/>
      <c r="B138" s="216" t="s">
        <v>111</v>
      </c>
      <c r="C138" s="217"/>
      <c r="D138" s="217"/>
      <c r="E138" s="217"/>
      <c r="F138" s="217"/>
      <c r="G138" s="218"/>
      <c r="H138" s="73">
        <f>SUM(H136:H137)</f>
        <v>9.2499999999999999E-2</v>
      </c>
      <c r="I138" s="74">
        <f>SUM(I136:I137)</f>
        <v>395.12541661371506</v>
      </c>
      <c r="J138" s="112">
        <f>1-H143</f>
        <v>0.85749999999999993</v>
      </c>
      <c r="K138" s="30"/>
    </row>
    <row r="139" spans="1:11" x14ac:dyDescent="0.25">
      <c r="A139" s="215"/>
      <c r="B139" s="159" t="s">
        <v>105</v>
      </c>
      <c r="C139" s="160"/>
      <c r="D139" s="160"/>
      <c r="E139" s="160"/>
      <c r="F139" s="160"/>
      <c r="G139" s="161"/>
      <c r="H139" s="78"/>
      <c r="I139" s="77">
        <f>J143*H139</f>
        <v>0</v>
      </c>
      <c r="J139" s="49"/>
    </row>
    <row r="140" spans="1:11" x14ac:dyDescent="0.25">
      <c r="A140" s="215"/>
      <c r="B140" s="190" t="s">
        <v>166</v>
      </c>
      <c r="C140" s="191"/>
      <c r="D140" s="191"/>
      <c r="E140" s="191"/>
      <c r="F140" s="191"/>
      <c r="G140" s="192"/>
      <c r="H140" s="42">
        <v>0.05</v>
      </c>
      <c r="I140" s="65">
        <f>$I$144*H140</f>
        <v>213.58130627768384</v>
      </c>
      <c r="J140" s="52"/>
    </row>
    <row r="141" spans="1:11" x14ac:dyDescent="0.25">
      <c r="A141" s="215"/>
      <c r="B141" s="216" t="s">
        <v>112</v>
      </c>
      <c r="C141" s="217"/>
      <c r="D141" s="217"/>
      <c r="E141" s="217"/>
      <c r="F141" s="217"/>
      <c r="G141" s="218"/>
      <c r="H141" s="73">
        <f>SUM(H140)</f>
        <v>0.05</v>
      </c>
      <c r="I141" s="74">
        <f>SUM(I140)</f>
        <v>213.58130627768384</v>
      </c>
      <c r="J141" s="53"/>
    </row>
    <row r="142" spans="1:11" x14ac:dyDescent="0.25">
      <c r="A142" s="215"/>
      <c r="B142" s="190" t="s">
        <v>165</v>
      </c>
      <c r="C142" s="191"/>
      <c r="D142" s="191"/>
      <c r="E142" s="191"/>
      <c r="F142" s="191"/>
      <c r="G142" s="192"/>
      <c r="H142" s="51">
        <v>0</v>
      </c>
      <c r="I142" s="65">
        <f>$I$144*H142</f>
        <v>0</v>
      </c>
      <c r="J142" s="30"/>
      <c r="K142" s="54"/>
    </row>
    <row r="143" spans="1:11" x14ac:dyDescent="0.25">
      <c r="A143" s="26"/>
      <c r="B143" s="223" t="s">
        <v>113</v>
      </c>
      <c r="C143" s="224"/>
      <c r="D143" s="224"/>
      <c r="E143" s="224"/>
      <c r="F143" s="224"/>
      <c r="G143" s="225"/>
      <c r="H143" s="73">
        <f>H141+H138+H142</f>
        <v>0.14250000000000002</v>
      </c>
      <c r="I143" s="75">
        <f>I141+I138+I142</f>
        <v>608.70672289139884</v>
      </c>
      <c r="J143" s="32"/>
    </row>
    <row r="144" spans="1:11" x14ac:dyDescent="0.25">
      <c r="A144" s="226" t="s">
        <v>39</v>
      </c>
      <c r="B144" s="179"/>
      <c r="C144" s="179"/>
      <c r="D144" s="179"/>
      <c r="E144" s="179"/>
      <c r="F144" s="179"/>
      <c r="G144" s="179"/>
      <c r="H144" s="28"/>
      <c r="I144" s="76">
        <f>I133/J138</f>
        <v>4271.6261255536765</v>
      </c>
      <c r="J144" s="30"/>
    </row>
    <row r="145" spans="1:11" x14ac:dyDescent="0.25">
      <c r="A145" s="227" t="s">
        <v>80</v>
      </c>
      <c r="B145" s="227"/>
      <c r="C145" s="227"/>
      <c r="D145" s="227"/>
      <c r="E145" s="227"/>
      <c r="F145" s="227"/>
      <c r="G145" s="227"/>
      <c r="H145" s="227"/>
      <c r="I145" s="227"/>
    </row>
    <row r="146" spans="1:11" x14ac:dyDescent="0.25">
      <c r="A146" s="228" t="s">
        <v>81</v>
      </c>
      <c r="B146" s="228"/>
      <c r="C146" s="228"/>
      <c r="D146" s="228"/>
      <c r="E146" s="228"/>
      <c r="F146" s="228"/>
      <c r="G146" s="228"/>
      <c r="H146" s="228"/>
      <c r="I146" s="228"/>
    </row>
    <row r="147" spans="1:11" x14ac:dyDescent="0.25">
      <c r="A147" s="229"/>
      <c r="B147" s="229"/>
      <c r="C147" s="229"/>
      <c r="D147" s="229"/>
      <c r="E147" s="229"/>
      <c r="F147" s="229"/>
      <c r="G147" s="229"/>
      <c r="H147" s="229"/>
      <c r="I147" s="229"/>
    </row>
    <row r="148" spans="1:11" x14ac:dyDescent="0.25">
      <c r="A148" s="219" t="s">
        <v>119</v>
      </c>
      <c r="B148" s="220"/>
      <c r="C148" s="220"/>
      <c r="D148" s="220"/>
      <c r="E148" s="220"/>
      <c r="F148" s="220"/>
      <c r="G148" s="220"/>
      <c r="H148" s="220"/>
      <c r="I148" s="221"/>
    </row>
    <row r="149" spans="1:11" x14ac:dyDescent="0.25">
      <c r="A149" s="159" t="s">
        <v>82</v>
      </c>
      <c r="B149" s="160"/>
      <c r="C149" s="160"/>
      <c r="D149" s="160"/>
      <c r="E149" s="160"/>
      <c r="F149" s="160"/>
      <c r="G149" s="160"/>
      <c r="H149" s="161"/>
      <c r="I149" s="101" t="s">
        <v>24</v>
      </c>
    </row>
    <row r="150" spans="1:11" ht="16.5" customHeight="1" x14ac:dyDescent="0.25">
      <c r="A150" s="25" t="s">
        <v>1</v>
      </c>
      <c r="B150" s="135" t="s">
        <v>84</v>
      </c>
      <c r="C150" s="135"/>
      <c r="D150" s="135"/>
      <c r="E150" s="135"/>
      <c r="F150" s="135"/>
      <c r="G150" s="135"/>
      <c r="H150" s="135"/>
      <c r="I150" s="65">
        <f>I39</f>
        <v>1400</v>
      </c>
    </row>
    <row r="151" spans="1:11" x14ac:dyDescent="0.25">
      <c r="A151" s="25" t="s">
        <v>2</v>
      </c>
      <c r="B151" s="135" t="s">
        <v>85</v>
      </c>
      <c r="C151" s="135"/>
      <c r="D151" s="135"/>
      <c r="E151" s="135"/>
      <c r="F151" s="135"/>
      <c r="G151" s="135"/>
      <c r="H151" s="135"/>
      <c r="I151" s="65">
        <f>I52</f>
        <v>519.20000000000005</v>
      </c>
    </row>
    <row r="152" spans="1:11" x14ac:dyDescent="0.25">
      <c r="A152" s="25" t="s">
        <v>3</v>
      </c>
      <c r="B152" s="222" t="s">
        <v>86</v>
      </c>
      <c r="C152" s="222"/>
      <c r="D152" s="222"/>
      <c r="E152" s="222"/>
      <c r="F152" s="222"/>
      <c r="G152" s="222"/>
      <c r="H152" s="222"/>
      <c r="I152" s="65">
        <f>I62</f>
        <v>35</v>
      </c>
    </row>
    <row r="153" spans="1:11" x14ac:dyDescent="0.25">
      <c r="A153" s="25" t="s">
        <v>4</v>
      </c>
      <c r="B153" s="135" t="s">
        <v>87</v>
      </c>
      <c r="C153" s="135"/>
      <c r="D153" s="135"/>
      <c r="E153" s="135"/>
      <c r="F153" s="135"/>
      <c r="G153" s="135"/>
      <c r="H153" s="135"/>
      <c r="I153" s="65">
        <f>I125</f>
        <v>991.85044000000005</v>
      </c>
    </row>
    <row r="154" spans="1:11" x14ac:dyDescent="0.25">
      <c r="A154" s="184" t="s">
        <v>83</v>
      </c>
      <c r="B154" s="184"/>
      <c r="C154" s="184"/>
      <c r="D154" s="184"/>
      <c r="E154" s="184"/>
      <c r="F154" s="184"/>
      <c r="G154" s="184"/>
      <c r="H154" s="184"/>
      <c r="I154" s="85">
        <f>SUM(I150:I153)</f>
        <v>2946.05044</v>
      </c>
    </row>
    <row r="155" spans="1:11" x14ac:dyDescent="0.25">
      <c r="A155" s="25" t="s">
        <v>18</v>
      </c>
      <c r="B155" s="135" t="s">
        <v>88</v>
      </c>
      <c r="C155" s="135"/>
      <c r="D155" s="135"/>
      <c r="E155" s="135"/>
      <c r="F155" s="135"/>
      <c r="G155" s="135"/>
      <c r="H155" s="135"/>
      <c r="I155" s="65">
        <f>I130+I132+I143</f>
        <v>1325.5756855536765</v>
      </c>
    </row>
    <row r="156" spans="1:11" x14ac:dyDescent="0.25">
      <c r="A156" s="184" t="s">
        <v>101</v>
      </c>
      <c r="B156" s="184"/>
      <c r="C156" s="184"/>
      <c r="D156" s="184"/>
      <c r="E156" s="184"/>
      <c r="F156" s="184"/>
      <c r="G156" s="184"/>
      <c r="H156" s="184"/>
      <c r="I156" s="86">
        <f>SUM(I154:I155)</f>
        <v>4271.6261255536765</v>
      </c>
      <c r="J156" s="44"/>
      <c r="K156" s="100"/>
    </row>
    <row r="157" spans="1:11" s="57" customFormat="1" x14ac:dyDescent="0.25">
      <c r="A157" s="234"/>
      <c r="B157" s="234"/>
      <c r="C157" s="234"/>
      <c r="D157" s="234"/>
      <c r="E157" s="234"/>
      <c r="F157" s="234"/>
      <c r="G157" s="234"/>
      <c r="H157" s="234"/>
      <c r="I157" s="234"/>
      <c r="J157" s="55"/>
      <c r="K157" s="56"/>
    </row>
    <row r="158" spans="1:11" x14ac:dyDescent="0.25">
      <c r="A158" s="219" t="s">
        <v>131</v>
      </c>
      <c r="B158" s="220"/>
      <c r="C158" s="220"/>
      <c r="D158" s="220"/>
      <c r="E158" s="220"/>
      <c r="F158" s="220"/>
      <c r="G158" s="220"/>
      <c r="H158" s="220"/>
      <c r="I158" s="221"/>
    </row>
    <row r="159" spans="1:11" ht="30.75" thickBot="1" x14ac:dyDescent="0.3">
      <c r="A159" s="87" t="s">
        <v>106</v>
      </c>
      <c r="B159" s="235" t="s">
        <v>107</v>
      </c>
      <c r="C159" s="236"/>
      <c r="D159" s="236"/>
      <c r="E159" s="236"/>
      <c r="F159" s="236"/>
      <c r="G159" s="87" t="s">
        <v>120</v>
      </c>
      <c r="H159" s="87" t="s">
        <v>121</v>
      </c>
      <c r="I159" s="88" t="s">
        <v>122</v>
      </c>
    </row>
    <row r="160" spans="1:11" x14ac:dyDescent="0.25">
      <c r="A160" s="116" t="s">
        <v>1</v>
      </c>
      <c r="B160" s="232" t="str">
        <f>A18</f>
        <v>Apoio Técnico (Digitador)</v>
      </c>
      <c r="C160" s="233"/>
      <c r="D160" s="233"/>
      <c r="E160" s="233"/>
      <c r="F160" s="233"/>
      <c r="G160" s="116">
        <f>G18</f>
        <v>60</v>
      </c>
      <c r="H160" s="119">
        <f>G160*I156</f>
        <v>256297.5675332206</v>
      </c>
      <c r="I160" s="120">
        <f>H160*12</f>
        <v>3075570.8103986471</v>
      </c>
    </row>
    <row r="161" spans="1:9" x14ac:dyDescent="0.25">
      <c r="A161" s="230" t="s">
        <v>159</v>
      </c>
      <c r="B161" s="230"/>
      <c r="C161" s="230"/>
      <c r="D161" s="230"/>
      <c r="E161" s="230"/>
      <c r="F161" s="230"/>
      <c r="G161" s="230"/>
      <c r="H161" s="231">
        <f>I156/I31</f>
        <v>3.0511615182526262</v>
      </c>
      <c r="I161" s="231"/>
    </row>
    <row r="162" spans="1:9" x14ac:dyDescent="0.25">
      <c r="H162" s="32"/>
    </row>
  </sheetData>
  <sheetProtection formatCells="0" formatColumns="0" formatRows="0" insertColumns="0" insertRows="0" sort="0" autoFilter="0"/>
  <mergeCells count="178">
    <mergeCell ref="A161:G161"/>
    <mergeCell ref="H161:I161"/>
    <mergeCell ref="B160:F160"/>
    <mergeCell ref="A154:H154"/>
    <mergeCell ref="B155:H155"/>
    <mergeCell ref="A156:H156"/>
    <mergeCell ref="A157:I157"/>
    <mergeCell ref="A158:I158"/>
    <mergeCell ref="B159:F159"/>
    <mergeCell ref="A148:I148"/>
    <mergeCell ref="A149:H149"/>
    <mergeCell ref="B150:H150"/>
    <mergeCell ref="B151:H151"/>
    <mergeCell ref="B152:H152"/>
    <mergeCell ref="B153:H153"/>
    <mergeCell ref="B142:G142"/>
    <mergeCell ref="B143:G143"/>
    <mergeCell ref="A144:G144"/>
    <mergeCell ref="A145:I145"/>
    <mergeCell ref="A146:I146"/>
    <mergeCell ref="A147:I147"/>
    <mergeCell ref="B133:G133"/>
    <mergeCell ref="A134:A142"/>
    <mergeCell ref="B134:G134"/>
    <mergeCell ref="B135:G135"/>
    <mergeCell ref="B136:G136"/>
    <mergeCell ref="B137:G137"/>
    <mergeCell ref="B138:G138"/>
    <mergeCell ref="B139:G139"/>
    <mergeCell ref="B140:G140"/>
    <mergeCell ref="B141:G141"/>
    <mergeCell ref="A127:I127"/>
    <mergeCell ref="B128:G128"/>
    <mergeCell ref="B129:G129"/>
    <mergeCell ref="B130:G130"/>
    <mergeCell ref="B131:G131"/>
    <mergeCell ref="B132:G132"/>
    <mergeCell ref="B121:H121"/>
    <mergeCell ref="B122:H122"/>
    <mergeCell ref="B123:H123"/>
    <mergeCell ref="B124:H124"/>
    <mergeCell ref="A125:H125"/>
    <mergeCell ref="A126:I126"/>
    <mergeCell ref="A115:H115"/>
    <mergeCell ref="A116:I116"/>
    <mergeCell ref="A117:I117"/>
    <mergeCell ref="B118:H118"/>
    <mergeCell ref="B119:H119"/>
    <mergeCell ref="B120:H120"/>
    <mergeCell ref="B109:G109"/>
    <mergeCell ref="B110:G110"/>
    <mergeCell ref="B111:G111"/>
    <mergeCell ref="B112:G112"/>
    <mergeCell ref="A113:G113"/>
    <mergeCell ref="B114:G114"/>
    <mergeCell ref="A103:G103"/>
    <mergeCell ref="A104:I104"/>
    <mergeCell ref="A105:I105"/>
    <mergeCell ref="B106:G106"/>
    <mergeCell ref="B107:G107"/>
    <mergeCell ref="B108:G108"/>
    <mergeCell ref="B97:G97"/>
    <mergeCell ref="B98:G98"/>
    <mergeCell ref="B99:G99"/>
    <mergeCell ref="B100:G100"/>
    <mergeCell ref="B101:G101"/>
    <mergeCell ref="B102:G102"/>
    <mergeCell ref="B91:G91"/>
    <mergeCell ref="B92:G92"/>
    <mergeCell ref="A93:G93"/>
    <mergeCell ref="A94:I94"/>
    <mergeCell ref="A95:I95"/>
    <mergeCell ref="B96:G96"/>
    <mergeCell ref="A85:G85"/>
    <mergeCell ref="B86:G86"/>
    <mergeCell ref="A87:G87"/>
    <mergeCell ref="A88:I88"/>
    <mergeCell ref="A89:I89"/>
    <mergeCell ref="B90:G90"/>
    <mergeCell ref="A79:I79"/>
    <mergeCell ref="A80:I80"/>
    <mergeCell ref="A81:I81"/>
    <mergeCell ref="B82:G82"/>
    <mergeCell ref="B83:G83"/>
    <mergeCell ref="B84:G84"/>
    <mergeCell ref="B73:G73"/>
    <mergeCell ref="B74:G74"/>
    <mergeCell ref="B75:G75"/>
    <mergeCell ref="A76:G76"/>
    <mergeCell ref="A77:I77"/>
    <mergeCell ref="A78:I78"/>
    <mergeCell ref="B67:G67"/>
    <mergeCell ref="B68:G68"/>
    <mergeCell ref="B69:G69"/>
    <mergeCell ref="B70:G70"/>
    <mergeCell ref="B71:G71"/>
    <mergeCell ref="B72:G72"/>
    <mergeCell ref="B61:H61"/>
    <mergeCell ref="A62:H62"/>
    <mergeCell ref="A63:I63"/>
    <mergeCell ref="A64:I64"/>
    <mergeCell ref="A65:I65"/>
    <mergeCell ref="A66:I66"/>
    <mergeCell ref="A54:I54"/>
    <mergeCell ref="A55:I55"/>
    <mergeCell ref="B56:H56"/>
    <mergeCell ref="B57:H57"/>
    <mergeCell ref="B58:H58"/>
    <mergeCell ref="B59:H59"/>
    <mergeCell ref="B48:G48"/>
    <mergeCell ref="B49:G49"/>
    <mergeCell ref="B50:G50"/>
    <mergeCell ref="B51:G51"/>
    <mergeCell ref="A52:H52"/>
    <mergeCell ref="A53:I53"/>
    <mergeCell ref="A46:A47"/>
    <mergeCell ref="B46:D47"/>
    <mergeCell ref="H46:H47"/>
    <mergeCell ref="I46:I47"/>
    <mergeCell ref="A28:I28"/>
    <mergeCell ref="A29:I29"/>
    <mergeCell ref="B30:G30"/>
    <mergeCell ref="B31:G31"/>
    <mergeCell ref="B32:G32"/>
    <mergeCell ref="B33:G33"/>
    <mergeCell ref="A40:I40"/>
    <mergeCell ref="A41:I41"/>
    <mergeCell ref="B42:G42"/>
    <mergeCell ref="B45:G45"/>
    <mergeCell ref="B34:G34"/>
    <mergeCell ref="B35:G35"/>
    <mergeCell ref="B36:G36"/>
    <mergeCell ref="B37:G37"/>
    <mergeCell ref="B38:G38"/>
    <mergeCell ref="A39:H39"/>
    <mergeCell ref="A43:A44"/>
    <mergeCell ref="B43:E44"/>
    <mergeCell ref="H43:H44"/>
    <mergeCell ref="I43:I44"/>
    <mergeCell ref="A14:D14"/>
    <mergeCell ref="E14:F14"/>
    <mergeCell ref="G14:I14"/>
    <mergeCell ref="B22:H22"/>
    <mergeCell ref="B23:H23"/>
    <mergeCell ref="B24:H24"/>
    <mergeCell ref="B25:H25"/>
    <mergeCell ref="B26:H26"/>
    <mergeCell ref="B27:H27"/>
    <mergeCell ref="A18:D18"/>
    <mergeCell ref="E18:F18"/>
    <mergeCell ref="G18:I18"/>
    <mergeCell ref="A19:I19"/>
    <mergeCell ref="A20:I20"/>
    <mergeCell ref="A21:I21"/>
    <mergeCell ref="B60:H60"/>
    <mergeCell ref="A1:I1"/>
    <mergeCell ref="A2:I2"/>
    <mergeCell ref="A3:B3"/>
    <mergeCell ref="C3:I3"/>
    <mergeCell ref="A4:B4"/>
    <mergeCell ref="C4:I4"/>
    <mergeCell ref="A15:D15"/>
    <mergeCell ref="E15:F15"/>
    <mergeCell ref="G15:I15"/>
    <mergeCell ref="B11:H11"/>
    <mergeCell ref="A12:I12"/>
    <mergeCell ref="A13:I13"/>
    <mergeCell ref="A5:I5"/>
    <mergeCell ref="A6:I6"/>
    <mergeCell ref="A7:I7"/>
    <mergeCell ref="B8:H8"/>
    <mergeCell ref="B9:H9"/>
    <mergeCell ref="B10:H10"/>
    <mergeCell ref="A16:F16"/>
    <mergeCell ref="G16:I16"/>
    <mergeCell ref="A17:D17"/>
    <mergeCell ref="E17:F17"/>
    <mergeCell ref="G17:I17"/>
  </mergeCells>
  <pageMargins left="0.25" right="0.25" top="0.75" bottom="0.75" header="0.3" footer="0.3"/>
  <pageSetup paperSize="9" scale="98" fitToHeight="0" orientation="portrait" r:id="rId1"/>
  <ignoredErrors>
    <ignoredError sqref="I32 H33:H35 I34:I36 H37 I39" unlockedFormula="1"/>
    <ignoredError sqref="I86 I98 I101 I132 I1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2"/>
  <sheetViews>
    <sheetView showGridLines="0" topLeftCell="A20" zoomScale="115" zoomScaleNormal="115" workbookViewId="0">
      <selection activeCell="A20" sqref="A20:I20"/>
    </sheetView>
  </sheetViews>
  <sheetFormatPr defaultColWidth="9.140625" defaultRowHeight="15" x14ac:dyDescent="0.25"/>
  <cols>
    <col min="1" max="1" width="7" style="29" customWidth="1"/>
    <col min="2" max="2" width="11.7109375" style="29" customWidth="1"/>
    <col min="3" max="3" width="6.5703125" style="29" customWidth="1"/>
    <col min="4" max="4" width="7.7109375" style="29" customWidth="1"/>
    <col min="5" max="5" width="10.7109375" style="29" customWidth="1"/>
    <col min="6" max="7" width="13.140625" style="29" customWidth="1"/>
    <col min="8" max="8" width="14.85546875" style="29" customWidth="1"/>
    <col min="9" max="9" width="24.140625" style="29" bestFit="1" customWidth="1"/>
    <col min="10" max="10" width="11.140625" style="29" customWidth="1"/>
    <col min="11" max="11" width="17.5703125" style="29" bestFit="1" customWidth="1"/>
    <col min="12" max="12" width="11" style="29" bestFit="1" customWidth="1"/>
    <col min="13" max="13" width="12.28515625" style="29" bestFit="1" customWidth="1"/>
    <col min="14" max="14" width="20.5703125" style="29" bestFit="1" customWidth="1"/>
    <col min="15" max="15" width="9.5703125" style="29" bestFit="1" customWidth="1"/>
    <col min="16" max="16384" width="9.140625" style="29"/>
  </cols>
  <sheetData>
    <row r="1" spans="1:10" ht="42" customHeight="1" x14ac:dyDescent="0.25">
      <c r="A1" s="125" t="s">
        <v>114</v>
      </c>
      <c r="B1" s="125"/>
      <c r="C1" s="125"/>
      <c r="D1" s="125"/>
      <c r="E1" s="125"/>
      <c r="F1" s="125"/>
      <c r="G1" s="125"/>
      <c r="H1" s="125"/>
      <c r="I1" s="125"/>
    </row>
    <row r="2" spans="1:10" x14ac:dyDescent="0.25">
      <c r="A2" s="126" t="str">
        <f>Digitador!A2:I2</f>
        <v>PROCESSAMENTO DE DADOS AMAZONAS S.A. - PRODAM</v>
      </c>
      <c r="B2" s="126"/>
      <c r="C2" s="126"/>
      <c r="D2" s="126"/>
      <c r="E2" s="126"/>
      <c r="F2" s="126"/>
      <c r="G2" s="126"/>
      <c r="H2" s="126"/>
      <c r="I2" s="126"/>
    </row>
    <row r="3" spans="1:10" x14ac:dyDescent="0.25">
      <c r="A3" s="216" t="s">
        <v>0</v>
      </c>
      <c r="B3" s="218"/>
      <c r="C3" s="237" t="str">
        <f>Digitador!C3:I3</f>
        <v>SPROWEB 2942.2018</v>
      </c>
      <c r="D3" s="238"/>
      <c r="E3" s="238"/>
      <c r="F3" s="238"/>
      <c r="G3" s="238"/>
      <c r="H3" s="238"/>
      <c r="I3" s="239"/>
    </row>
    <row r="4" spans="1:10" x14ac:dyDescent="0.25">
      <c r="A4" s="216" t="s">
        <v>124</v>
      </c>
      <c r="B4" s="218"/>
      <c r="C4" s="237" t="str">
        <f>Digitador!C4:I4</f>
        <v>Pregão Eletrônico 05/2018</v>
      </c>
      <c r="D4" s="238"/>
      <c r="E4" s="238"/>
      <c r="F4" s="238"/>
      <c r="G4" s="238"/>
      <c r="H4" s="238"/>
      <c r="I4" s="239"/>
    </row>
    <row r="5" spans="1:10" x14ac:dyDescent="0.25">
      <c r="A5" s="138"/>
      <c r="B5" s="138"/>
      <c r="C5" s="138"/>
      <c r="D5" s="138"/>
      <c r="E5" s="138"/>
      <c r="F5" s="138"/>
      <c r="G5" s="138"/>
      <c r="H5" s="138"/>
      <c r="I5" s="138"/>
    </row>
    <row r="6" spans="1:10" x14ac:dyDescent="0.25">
      <c r="A6" s="139"/>
      <c r="B6" s="139"/>
      <c r="C6" s="139"/>
      <c r="D6" s="139"/>
      <c r="E6" s="139"/>
      <c r="F6" s="139"/>
      <c r="G6" s="139"/>
      <c r="H6" s="139"/>
      <c r="I6" s="139"/>
    </row>
    <row r="7" spans="1:10" x14ac:dyDescent="0.25">
      <c r="A7" s="240" t="s">
        <v>8</v>
      </c>
      <c r="B7" s="240"/>
      <c r="C7" s="240"/>
      <c r="D7" s="240"/>
      <c r="E7" s="240"/>
      <c r="F7" s="240"/>
      <c r="G7" s="240"/>
      <c r="H7" s="240"/>
      <c r="I7" s="240"/>
    </row>
    <row r="8" spans="1:10" x14ac:dyDescent="0.25">
      <c r="A8" s="26" t="s">
        <v>1</v>
      </c>
      <c r="B8" s="135" t="s">
        <v>5</v>
      </c>
      <c r="C8" s="135"/>
      <c r="D8" s="135"/>
      <c r="E8" s="135"/>
      <c r="F8" s="135"/>
      <c r="G8" s="135"/>
      <c r="H8" s="135"/>
      <c r="I8" s="8">
        <f>Digitador!I8</f>
        <v>43342</v>
      </c>
    </row>
    <row r="9" spans="1:10" x14ac:dyDescent="0.25">
      <c r="A9" s="26" t="s">
        <v>2</v>
      </c>
      <c r="B9" s="135" t="s">
        <v>6</v>
      </c>
      <c r="C9" s="135"/>
      <c r="D9" s="135"/>
      <c r="E9" s="135"/>
      <c r="F9" s="135"/>
      <c r="G9" s="135"/>
      <c r="H9" s="135"/>
      <c r="I9" s="8" t="str">
        <f>Digitador!I9</f>
        <v>MANAUS/AM</v>
      </c>
    </row>
    <row r="10" spans="1:10" x14ac:dyDescent="0.25">
      <c r="A10" s="26" t="s">
        <v>3</v>
      </c>
      <c r="B10" s="135" t="s">
        <v>7</v>
      </c>
      <c r="C10" s="135"/>
      <c r="D10" s="135"/>
      <c r="E10" s="135"/>
      <c r="F10" s="135"/>
      <c r="G10" s="135"/>
      <c r="H10" s="135"/>
      <c r="I10" s="8"/>
    </row>
    <row r="11" spans="1:10" x14ac:dyDescent="0.25">
      <c r="A11" s="26" t="s">
        <v>4</v>
      </c>
      <c r="B11" s="135" t="s">
        <v>117</v>
      </c>
      <c r="C11" s="135"/>
      <c r="D11" s="135"/>
      <c r="E11" s="135"/>
      <c r="F11" s="135"/>
      <c r="G11" s="135"/>
      <c r="H11" s="135"/>
      <c r="I11" s="109">
        <f>Digitador!I11</f>
        <v>12</v>
      </c>
    </row>
    <row r="12" spans="1:10" x14ac:dyDescent="0.25">
      <c r="A12" s="136"/>
      <c r="B12" s="136"/>
      <c r="C12" s="136"/>
      <c r="D12" s="136"/>
      <c r="E12" s="136"/>
      <c r="F12" s="136"/>
      <c r="G12" s="136"/>
      <c r="H12" s="136"/>
      <c r="I12" s="136"/>
    </row>
    <row r="13" spans="1:10" x14ac:dyDescent="0.25">
      <c r="A13" s="137" t="s">
        <v>9</v>
      </c>
      <c r="B13" s="137"/>
      <c r="C13" s="137"/>
      <c r="D13" s="137"/>
      <c r="E13" s="137"/>
      <c r="F13" s="137"/>
      <c r="G13" s="137"/>
      <c r="H13" s="137"/>
      <c r="I13" s="137"/>
    </row>
    <row r="14" spans="1:10" ht="30.75" customHeight="1" x14ac:dyDescent="0.25">
      <c r="A14" s="143" t="s">
        <v>10</v>
      </c>
      <c r="B14" s="144"/>
      <c r="C14" s="144"/>
      <c r="D14" s="145"/>
      <c r="E14" s="143" t="s">
        <v>11</v>
      </c>
      <c r="F14" s="145"/>
      <c r="G14" s="146" t="s">
        <v>12</v>
      </c>
      <c r="H14" s="147"/>
      <c r="I14" s="148"/>
    </row>
    <row r="15" spans="1:10" ht="27" customHeight="1" x14ac:dyDescent="0.25">
      <c r="A15" s="131" t="s">
        <v>141</v>
      </c>
      <c r="B15" s="132"/>
      <c r="C15" s="132"/>
      <c r="D15" s="133"/>
      <c r="E15" s="134" t="s">
        <v>132</v>
      </c>
      <c r="F15" s="134"/>
      <c r="G15" s="131">
        <v>8</v>
      </c>
      <c r="H15" s="132"/>
      <c r="I15" s="133"/>
      <c r="J15" s="29">
        <v>3</v>
      </c>
    </row>
    <row r="16" spans="1:10" x14ac:dyDescent="0.25">
      <c r="A16" s="141" t="s">
        <v>90</v>
      </c>
      <c r="B16" s="141"/>
      <c r="C16" s="141"/>
      <c r="D16" s="141"/>
      <c r="E16" s="141"/>
      <c r="F16" s="141"/>
      <c r="G16" s="142">
        <f>G15</f>
        <v>8</v>
      </c>
      <c r="H16" s="142"/>
      <c r="I16" s="142"/>
    </row>
    <row r="17" spans="1:15" ht="30.75" customHeight="1" x14ac:dyDescent="0.25">
      <c r="A17" s="143" t="s">
        <v>125</v>
      </c>
      <c r="B17" s="144"/>
      <c r="C17" s="144"/>
      <c r="D17" s="145"/>
      <c r="E17" s="143" t="s">
        <v>11</v>
      </c>
      <c r="F17" s="145"/>
      <c r="G17" s="146" t="s">
        <v>12</v>
      </c>
      <c r="H17" s="147"/>
      <c r="I17" s="148"/>
    </row>
    <row r="18" spans="1:15" ht="35.25" customHeight="1" x14ac:dyDescent="0.25">
      <c r="A18" s="150" t="s">
        <v>154</v>
      </c>
      <c r="B18" s="151"/>
      <c r="C18" s="151"/>
      <c r="D18" s="152"/>
      <c r="E18" s="134"/>
      <c r="F18" s="134"/>
      <c r="G18" s="153">
        <f>G16</f>
        <v>8</v>
      </c>
      <c r="H18" s="154"/>
      <c r="I18" s="155"/>
    </row>
    <row r="19" spans="1:15" ht="80.099999999999994" customHeight="1" x14ac:dyDescent="0.25">
      <c r="A19" s="156" t="s">
        <v>153</v>
      </c>
      <c r="B19" s="157"/>
      <c r="C19" s="157"/>
      <c r="D19" s="157"/>
      <c r="E19" s="157"/>
      <c r="F19" s="157"/>
      <c r="G19" s="157"/>
      <c r="H19" s="157"/>
      <c r="I19" s="157"/>
    </row>
    <row r="20" spans="1:15" ht="15" customHeight="1" x14ac:dyDescent="0.25">
      <c r="A20" s="158" t="s">
        <v>116</v>
      </c>
      <c r="B20" s="158"/>
      <c r="C20" s="158"/>
      <c r="D20" s="158"/>
      <c r="E20" s="158"/>
      <c r="F20" s="158"/>
      <c r="G20" s="158"/>
      <c r="H20" s="158"/>
      <c r="I20" s="158"/>
    </row>
    <row r="21" spans="1:15" x14ac:dyDescent="0.25">
      <c r="A21" s="159" t="s">
        <v>13</v>
      </c>
      <c r="B21" s="160"/>
      <c r="C21" s="160"/>
      <c r="D21" s="160"/>
      <c r="E21" s="160"/>
      <c r="F21" s="160"/>
      <c r="G21" s="160"/>
      <c r="H21" s="160"/>
      <c r="I21" s="161"/>
    </row>
    <row r="22" spans="1:15" x14ac:dyDescent="0.25">
      <c r="A22" s="25">
        <v>1</v>
      </c>
      <c r="B22" s="149" t="str">
        <f>Digitador!B22:H22</f>
        <v>Tipo de serviço (mesmo serviço com características distintas)</v>
      </c>
      <c r="C22" s="149"/>
      <c r="D22" s="149"/>
      <c r="E22" s="149"/>
      <c r="F22" s="149"/>
      <c r="G22" s="149"/>
      <c r="H22" s="149"/>
      <c r="I22" s="58" t="str">
        <f>A18</f>
        <v>Supervisor</v>
      </c>
    </row>
    <row r="23" spans="1:15" x14ac:dyDescent="0.25">
      <c r="A23" s="26">
        <v>2</v>
      </c>
      <c r="B23" s="149" t="str">
        <f>Digitador!B23:H23</f>
        <v>Salário Normativo da Categoria Profissional</v>
      </c>
      <c r="C23" s="149"/>
      <c r="D23" s="149"/>
      <c r="E23" s="149"/>
      <c r="F23" s="149"/>
      <c r="G23" s="149"/>
      <c r="H23" s="149"/>
      <c r="I23" s="6"/>
      <c r="K23" s="30"/>
      <c r="L23" s="31"/>
      <c r="M23" s="32"/>
    </row>
    <row r="24" spans="1:15" x14ac:dyDescent="0.25">
      <c r="A24" s="26">
        <v>3</v>
      </c>
      <c r="B24" s="149" t="str">
        <f>Digitador!B24:H24</f>
        <v>Categoria profissional (vinculada à execução contratual)</v>
      </c>
      <c r="C24" s="149"/>
      <c r="D24" s="149"/>
      <c r="E24" s="149"/>
      <c r="F24" s="149"/>
      <c r="G24" s="149"/>
      <c r="H24" s="149"/>
      <c r="I24" s="8" t="str">
        <f>Digitador!I24</f>
        <v>SINDPD/AM</v>
      </c>
      <c r="K24" s="30"/>
      <c r="M24" s="32"/>
    </row>
    <row r="25" spans="1:15" x14ac:dyDescent="0.25">
      <c r="A25" s="26">
        <v>4</v>
      </c>
      <c r="B25" s="149" t="str">
        <f>Digitador!B25:H25</f>
        <v>Vigência da CCT da Categoria</v>
      </c>
      <c r="C25" s="149"/>
      <c r="D25" s="149"/>
      <c r="E25" s="149"/>
      <c r="F25" s="149"/>
      <c r="G25" s="149"/>
      <c r="H25" s="149"/>
      <c r="I25" s="8"/>
    </row>
    <row r="26" spans="1:15" x14ac:dyDescent="0.25">
      <c r="A26" s="26">
        <v>5</v>
      </c>
      <c r="B26" s="149" t="str">
        <f>Digitador!B26:H26</f>
        <v>Número de Registro no M.T.E.</v>
      </c>
      <c r="C26" s="149"/>
      <c r="D26" s="149"/>
      <c r="E26" s="149"/>
      <c r="F26" s="149"/>
      <c r="G26" s="149"/>
      <c r="H26" s="149"/>
      <c r="I26" s="8"/>
    </row>
    <row r="27" spans="1:15" x14ac:dyDescent="0.25">
      <c r="A27" s="26">
        <v>6</v>
      </c>
      <c r="B27" s="149" t="str">
        <f>Digitador!B27:H27</f>
        <v>Posto de Serviço</v>
      </c>
      <c r="C27" s="149"/>
      <c r="D27" s="149"/>
      <c r="E27" s="149"/>
      <c r="F27" s="149"/>
      <c r="G27" s="149"/>
      <c r="H27" s="149"/>
      <c r="I27" s="111">
        <f>G18</f>
        <v>8</v>
      </c>
    </row>
    <row r="28" spans="1:15" x14ac:dyDescent="0.25">
      <c r="A28" s="139"/>
      <c r="B28" s="139"/>
      <c r="C28" s="139"/>
      <c r="D28" s="139"/>
      <c r="E28" s="139"/>
      <c r="F28" s="139"/>
      <c r="G28" s="139"/>
      <c r="H28" s="139"/>
      <c r="I28" s="139"/>
    </row>
    <row r="29" spans="1:15" x14ac:dyDescent="0.25">
      <c r="A29" s="175" t="s">
        <v>17</v>
      </c>
      <c r="B29" s="175"/>
      <c r="C29" s="175"/>
      <c r="D29" s="175"/>
      <c r="E29" s="175"/>
      <c r="F29" s="175"/>
      <c r="G29" s="175"/>
      <c r="H29" s="175"/>
      <c r="I29" s="175"/>
      <c r="L29" s="30"/>
      <c r="O29" s="30"/>
    </row>
    <row r="30" spans="1:15" x14ac:dyDescent="0.25">
      <c r="A30" s="101">
        <v>1</v>
      </c>
      <c r="B30" s="159" t="s">
        <v>23</v>
      </c>
      <c r="C30" s="160"/>
      <c r="D30" s="160"/>
      <c r="E30" s="160"/>
      <c r="F30" s="160"/>
      <c r="G30" s="161"/>
      <c r="H30" s="101" t="s">
        <v>47</v>
      </c>
      <c r="I30" s="101" t="s">
        <v>24</v>
      </c>
    </row>
    <row r="31" spans="1:15" x14ac:dyDescent="0.25">
      <c r="A31" s="5" t="s">
        <v>1</v>
      </c>
      <c r="B31" s="172" t="s">
        <v>25</v>
      </c>
      <c r="C31" s="173"/>
      <c r="D31" s="173"/>
      <c r="E31" s="173"/>
      <c r="F31" s="173"/>
      <c r="G31" s="174"/>
      <c r="H31" s="33">
        <f>I31/$I$39</f>
        <v>1</v>
      </c>
      <c r="I31" s="6">
        <v>2800</v>
      </c>
      <c r="L31" s="34"/>
    </row>
    <row r="32" spans="1:15" x14ac:dyDescent="0.25">
      <c r="A32" s="5" t="s">
        <v>2</v>
      </c>
      <c r="B32" s="172" t="s">
        <v>26</v>
      </c>
      <c r="C32" s="173"/>
      <c r="D32" s="173"/>
      <c r="E32" s="173"/>
      <c r="F32" s="173"/>
      <c r="G32" s="174"/>
      <c r="H32" s="33">
        <v>0</v>
      </c>
      <c r="I32" s="6">
        <f>I31*H32</f>
        <v>0</v>
      </c>
    </row>
    <row r="33" spans="1:16" x14ac:dyDescent="0.25">
      <c r="A33" s="5" t="s">
        <v>3</v>
      </c>
      <c r="B33" s="172" t="s">
        <v>27</v>
      </c>
      <c r="C33" s="173"/>
      <c r="D33" s="173"/>
      <c r="E33" s="173"/>
      <c r="F33" s="173"/>
      <c r="G33" s="174"/>
      <c r="H33" s="33">
        <f t="shared" ref="H33:H37" si="0">I33/$I$39</f>
        <v>0</v>
      </c>
      <c r="I33" s="6">
        <v>0</v>
      </c>
    </row>
    <row r="34" spans="1:16" x14ac:dyDescent="0.25">
      <c r="A34" s="5" t="s">
        <v>4</v>
      </c>
      <c r="B34" s="172" t="s">
        <v>91</v>
      </c>
      <c r="C34" s="173"/>
      <c r="D34" s="173"/>
      <c r="E34" s="173"/>
      <c r="F34" s="173"/>
      <c r="G34" s="174"/>
      <c r="H34" s="33">
        <f t="shared" si="0"/>
        <v>0</v>
      </c>
      <c r="I34" s="6">
        <f>O29*L30</f>
        <v>0</v>
      </c>
    </row>
    <row r="35" spans="1:16" x14ac:dyDescent="0.25">
      <c r="A35" s="5" t="s">
        <v>18</v>
      </c>
      <c r="B35" s="172" t="s">
        <v>28</v>
      </c>
      <c r="C35" s="173"/>
      <c r="D35" s="173"/>
      <c r="E35" s="173"/>
      <c r="F35" s="173"/>
      <c r="G35" s="174"/>
      <c r="H35" s="33">
        <f t="shared" si="0"/>
        <v>0</v>
      </c>
      <c r="I35" s="6">
        <f>L32*O29</f>
        <v>0</v>
      </c>
      <c r="K35" s="35"/>
      <c r="L35" s="100"/>
      <c r="M35" s="100"/>
      <c r="N35" s="100"/>
      <c r="O35" s="100"/>
    </row>
    <row r="36" spans="1:16" x14ac:dyDescent="0.25">
      <c r="A36" s="5" t="s">
        <v>19</v>
      </c>
      <c r="B36" s="172" t="s">
        <v>135</v>
      </c>
      <c r="C36" s="173"/>
      <c r="D36" s="173"/>
      <c r="E36" s="173"/>
      <c r="F36" s="173"/>
      <c r="G36" s="174"/>
      <c r="H36" s="33">
        <v>0</v>
      </c>
      <c r="I36" s="6">
        <f>M38</f>
        <v>0</v>
      </c>
      <c r="J36" s="36"/>
    </row>
    <row r="37" spans="1:16" x14ac:dyDescent="0.25">
      <c r="A37" s="5" t="s">
        <v>20</v>
      </c>
      <c r="B37" s="172" t="s">
        <v>134</v>
      </c>
      <c r="C37" s="173"/>
      <c r="D37" s="173"/>
      <c r="E37" s="173"/>
      <c r="F37" s="173"/>
      <c r="G37" s="174"/>
      <c r="H37" s="33">
        <f t="shared" si="0"/>
        <v>0</v>
      </c>
      <c r="I37" s="6">
        <v>0</v>
      </c>
      <c r="P37" s="37"/>
    </row>
    <row r="38" spans="1:16" x14ac:dyDescent="0.25">
      <c r="A38" s="5" t="s">
        <v>21</v>
      </c>
      <c r="B38" s="172" t="s">
        <v>143</v>
      </c>
      <c r="C38" s="173"/>
      <c r="D38" s="173"/>
      <c r="E38" s="173"/>
      <c r="F38" s="173"/>
      <c r="G38" s="174"/>
      <c r="H38" s="33">
        <v>0.2</v>
      </c>
      <c r="I38" s="6">
        <v>0</v>
      </c>
      <c r="K38" s="30"/>
      <c r="L38" s="30"/>
      <c r="M38" s="30"/>
    </row>
    <row r="39" spans="1:16" x14ac:dyDescent="0.25">
      <c r="A39" s="184" t="s">
        <v>22</v>
      </c>
      <c r="B39" s="184"/>
      <c r="C39" s="184"/>
      <c r="D39" s="184"/>
      <c r="E39" s="184"/>
      <c r="F39" s="184"/>
      <c r="G39" s="184"/>
      <c r="H39" s="184"/>
      <c r="I39" s="110">
        <f>SUM(I31:I38)</f>
        <v>2800</v>
      </c>
    </row>
    <row r="40" spans="1:16" x14ac:dyDescent="0.25">
      <c r="A40" s="136"/>
      <c r="B40" s="136"/>
      <c r="C40" s="136"/>
      <c r="D40" s="136"/>
      <c r="E40" s="136"/>
      <c r="F40" s="136"/>
      <c r="G40" s="136"/>
      <c r="H40" s="136"/>
      <c r="I40" s="136"/>
    </row>
    <row r="41" spans="1:16" ht="42" customHeight="1" x14ac:dyDescent="0.25">
      <c r="A41" s="175" t="s">
        <v>30</v>
      </c>
      <c r="B41" s="175"/>
      <c r="C41" s="175"/>
      <c r="D41" s="175"/>
      <c r="E41" s="175"/>
      <c r="F41" s="175"/>
      <c r="G41" s="175"/>
      <c r="H41" s="175"/>
      <c r="I41" s="175"/>
      <c r="K41" s="32"/>
      <c r="P41" s="34"/>
    </row>
    <row r="42" spans="1:16" x14ac:dyDescent="0.25">
      <c r="A42" s="101">
        <v>2</v>
      </c>
      <c r="B42" s="159" t="s">
        <v>32</v>
      </c>
      <c r="C42" s="160"/>
      <c r="D42" s="160"/>
      <c r="E42" s="160"/>
      <c r="F42" s="160"/>
      <c r="G42" s="161"/>
      <c r="H42" s="101" t="s">
        <v>47</v>
      </c>
      <c r="I42" s="99" t="s">
        <v>24</v>
      </c>
      <c r="K42" s="32"/>
    </row>
    <row r="43" spans="1:16" ht="29.25" customHeight="1" x14ac:dyDescent="0.25">
      <c r="A43" s="180" t="s">
        <v>1</v>
      </c>
      <c r="B43" s="163" t="s">
        <v>146</v>
      </c>
      <c r="C43" s="163"/>
      <c r="D43" s="163"/>
      <c r="E43" s="163"/>
      <c r="F43" s="104" t="s">
        <v>145</v>
      </c>
      <c r="G43" s="104" t="s">
        <v>147</v>
      </c>
      <c r="H43" s="164">
        <f>I43/$I$39</f>
        <v>0</v>
      </c>
      <c r="I43" s="182">
        <f>IF(I31*H45&lt;=(F44*G44*2),(F44*G44)*2,0)</f>
        <v>0</v>
      </c>
    </row>
    <row r="44" spans="1:16" ht="25.5" customHeight="1" x14ac:dyDescent="0.25">
      <c r="A44" s="181"/>
      <c r="B44" s="163"/>
      <c r="C44" s="163"/>
      <c r="D44" s="163"/>
      <c r="E44" s="163"/>
      <c r="F44" s="39">
        <f>Digitador!F44</f>
        <v>3.8</v>
      </c>
      <c r="G44" s="104">
        <f>Digitador!G44</f>
        <v>22</v>
      </c>
      <c r="H44" s="165"/>
      <c r="I44" s="183"/>
    </row>
    <row r="45" spans="1:16" s="48" customFormat="1" ht="20.25" customHeight="1" x14ac:dyDescent="0.25">
      <c r="A45" s="103" t="s">
        <v>2</v>
      </c>
      <c r="B45" s="176" t="s">
        <v>123</v>
      </c>
      <c r="C45" s="177"/>
      <c r="D45" s="177"/>
      <c r="E45" s="177"/>
      <c r="F45" s="177"/>
      <c r="G45" s="178"/>
      <c r="H45" s="63">
        <v>0.06</v>
      </c>
      <c r="I45" s="91">
        <f>IF(I43&gt;=I31*H45,-I31*H45,0)</f>
        <v>0</v>
      </c>
    </row>
    <row r="46" spans="1:16" ht="15" customHeight="1" x14ac:dyDescent="0.25">
      <c r="A46" s="162" t="s">
        <v>3</v>
      </c>
      <c r="B46" s="163" t="s">
        <v>149</v>
      </c>
      <c r="C46" s="163"/>
      <c r="D46" s="163"/>
      <c r="E46" s="104" t="s">
        <v>145</v>
      </c>
      <c r="F46" s="104" t="s">
        <v>150</v>
      </c>
      <c r="G46" s="104" t="s">
        <v>151</v>
      </c>
      <c r="H46" s="164">
        <f>I46/$I$39</f>
        <v>0.11785714285714285</v>
      </c>
      <c r="I46" s="166">
        <f>((E47*F47))-((E47*F47)*G47)</f>
        <v>330</v>
      </c>
    </row>
    <row r="47" spans="1:16" ht="15" customHeight="1" x14ac:dyDescent="0.25">
      <c r="A47" s="162"/>
      <c r="B47" s="163"/>
      <c r="C47" s="163"/>
      <c r="D47" s="163"/>
      <c r="E47" s="39">
        <f>Digitador!E47</f>
        <v>15</v>
      </c>
      <c r="F47" s="104">
        <f>Digitador!F47</f>
        <v>22</v>
      </c>
      <c r="G47" s="92">
        <f>Digitador!G47</f>
        <v>0</v>
      </c>
      <c r="H47" s="165"/>
      <c r="I47" s="167"/>
    </row>
    <row r="48" spans="1:16" x14ac:dyDescent="0.25">
      <c r="A48" s="26" t="s">
        <v>4</v>
      </c>
      <c r="B48" s="190" t="str">
        <f>Digitador!B48:G48</f>
        <v>Seguro de vida</v>
      </c>
      <c r="C48" s="191"/>
      <c r="D48" s="191"/>
      <c r="E48" s="191"/>
      <c r="F48" s="191"/>
      <c r="G48" s="192"/>
      <c r="H48" s="23">
        <f t="shared" ref="H48:H51" si="1">I48/$I$39</f>
        <v>1.0714285714285715E-3</v>
      </c>
      <c r="I48" s="6">
        <f>Digitador!I48</f>
        <v>3</v>
      </c>
    </row>
    <row r="49" spans="1:11" x14ac:dyDescent="0.25">
      <c r="A49" s="26" t="s">
        <v>18</v>
      </c>
      <c r="B49" s="190" t="str">
        <f>Digitador!B49:G49</f>
        <v xml:space="preserve">Auxílio Creche </v>
      </c>
      <c r="C49" s="191"/>
      <c r="D49" s="191"/>
      <c r="E49" s="191"/>
      <c r="F49" s="191"/>
      <c r="G49" s="192"/>
      <c r="H49" s="23">
        <f t="shared" si="1"/>
        <v>5.3571428571428574E-4</v>
      </c>
      <c r="I49" s="6">
        <f>Digitador!I49</f>
        <v>1.5</v>
      </c>
    </row>
    <row r="50" spans="1:11" x14ac:dyDescent="0.25">
      <c r="A50" s="26" t="s">
        <v>19</v>
      </c>
      <c r="B50" s="190" t="str">
        <f>Digitador!B50:G50</f>
        <v>Auxilio-Funeral</v>
      </c>
      <c r="C50" s="191"/>
      <c r="D50" s="191"/>
      <c r="E50" s="191"/>
      <c r="F50" s="191"/>
      <c r="G50" s="192"/>
      <c r="H50" s="23">
        <f t="shared" si="1"/>
        <v>5.3571428571428574E-4</v>
      </c>
      <c r="I50" s="6">
        <f>Digitador!I50</f>
        <v>1.5</v>
      </c>
    </row>
    <row r="51" spans="1:11" x14ac:dyDescent="0.25">
      <c r="A51" s="26" t="s">
        <v>20</v>
      </c>
      <c r="B51" s="190" t="str">
        <f>Digitador!B51:G51</f>
        <v>Convênio Médico/Odontológico</v>
      </c>
      <c r="C51" s="191"/>
      <c r="D51" s="191"/>
      <c r="E51" s="191"/>
      <c r="F51" s="191"/>
      <c r="G51" s="192"/>
      <c r="H51" s="23">
        <f t="shared" si="1"/>
        <v>3.5714285714285712E-2</v>
      </c>
      <c r="I51" s="6">
        <f>Digitador!I51</f>
        <v>100</v>
      </c>
      <c r="K51" s="34"/>
    </row>
    <row r="52" spans="1:11" x14ac:dyDescent="0.25">
      <c r="A52" s="184" t="s">
        <v>31</v>
      </c>
      <c r="B52" s="184"/>
      <c r="C52" s="184"/>
      <c r="D52" s="184"/>
      <c r="E52" s="184"/>
      <c r="F52" s="184"/>
      <c r="G52" s="184"/>
      <c r="H52" s="184"/>
      <c r="I52" s="110">
        <f>SUM(I43:I51)</f>
        <v>436</v>
      </c>
    </row>
    <row r="53" spans="1:11" x14ac:dyDescent="0.25">
      <c r="A53" s="241" t="s">
        <v>161</v>
      </c>
      <c r="B53" s="241"/>
      <c r="C53" s="241"/>
      <c r="D53" s="241"/>
      <c r="E53" s="241"/>
      <c r="F53" s="241"/>
      <c r="G53" s="241"/>
      <c r="H53" s="241"/>
      <c r="I53" s="241"/>
    </row>
    <row r="54" spans="1:11" x14ac:dyDescent="0.25">
      <c r="A54" s="229"/>
      <c r="B54" s="229"/>
      <c r="C54" s="229"/>
      <c r="D54" s="229"/>
      <c r="E54" s="229"/>
      <c r="F54" s="229"/>
      <c r="G54" s="229"/>
      <c r="H54" s="229"/>
      <c r="I54" s="229"/>
    </row>
    <row r="55" spans="1:11" x14ac:dyDescent="0.25">
      <c r="A55" s="175" t="s">
        <v>33</v>
      </c>
      <c r="B55" s="175"/>
      <c r="C55" s="175"/>
      <c r="D55" s="175"/>
      <c r="E55" s="175"/>
      <c r="F55" s="175"/>
      <c r="G55" s="175"/>
      <c r="H55" s="175"/>
      <c r="I55" s="175"/>
    </row>
    <row r="56" spans="1:11" x14ac:dyDescent="0.25">
      <c r="A56" s="101">
        <v>3</v>
      </c>
      <c r="B56" s="141" t="s">
        <v>35</v>
      </c>
      <c r="C56" s="141"/>
      <c r="D56" s="141"/>
      <c r="E56" s="141"/>
      <c r="F56" s="141"/>
      <c r="G56" s="141"/>
      <c r="H56" s="141"/>
      <c r="I56" s="101" t="s">
        <v>24</v>
      </c>
    </row>
    <row r="57" spans="1:11" x14ac:dyDescent="0.25">
      <c r="A57" s="5" t="s">
        <v>1</v>
      </c>
      <c r="B57" s="124" t="str">
        <f>Digitador!B57:H57</f>
        <v>Uniformes</v>
      </c>
      <c r="C57" s="124"/>
      <c r="D57" s="124"/>
      <c r="E57" s="124"/>
      <c r="F57" s="124"/>
      <c r="G57" s="124"/>
      <c r="H57" s="124"/>
      <c r="I57" s="6">
        <f>Digitador!I57</f>
        <v>35</v>
      </c>
    </row>
    <row r="58" spans="1:11" x14ac:dyDescent="0.25">
      <c r="A58" s="5" t="s">
        <v>2</v>
      </c>
      <c r="B58" s="124" t="str">
        <f>Digitador!B58:H58</f>
        <v>Materiais</v>
      </c>
      <c r="C58" s="124"/>
      <c r="D58" s="124"/>
      <c r="E58" s="124"/>
      <c r="F58" s="124"/>
      <c r="G58" s="124"/>
      <c r="H58" s="124"/>
      <c r="I58" s="6">
        <f>Digitador!I58</f>
        <v>0</v>
      </c>
    </row>
    <row r="59" spans="1:11" x14ac:dyDescent="0.25">
      <c r="A59" s="5" t="s">
        <v>3</v>
      </c>
      <c r="B59" s="124" t="str">
        <f>Digitador!B59:H59</f>
        <v>Capacitação</v>
      </c>
      <c r="C59" s="124"/>
      <c r="D59" s="124"/>
      <c r="E59" s="124"/>
      <c r="F59" s="124"/>
      <c r="G59" s="124"/>
      <c r="H59" s="124"/>
      <c r="I59" s="6">
        <f>Digitador!I59</f>
        <v>0</v>
      </c>
    </row>
    <row r="60" spans="1:11" x14ac:dyDescent="0.25">
      <c r="A60" s="5" t="s">
        <v>4</v>
      </c>
      <c r="B60" s="124" t="str">
        <f>Digitador!B60:H60</f>
        <v>Custos admissionais</v>
      </c>
      <c r="C60" s="124"/>
      <c r="D60" s="124"/>
      <c r="E60" s="124"/>
      <c r="F60" s="124"/>
      <c r="G60" s="124"/>
      <c r="H60" s="124"/>
      <c r="I60" s="6">
        <f>Digitador!I60</f>
        <v>0</v>
      </c>
    </row>
    <row r="61" spans="1:11" x14ac:dyDescent="0.25">
      <c r="A61" s="5" t="s">
        <v>18</v>
      </c>
      <c r="B61" s="124" t="str">
        <f>Digitador!B61:H61</f>
        <v>Outros</v>
      </c>
      <c r="C61" s="124"/>
      <c r="D61" s="124"/>
      <c r="E61" s="124"/>
      <c r="F61" s="124"/>
      <c r="G61" s="124"/>
      <c r="H61" s="124"/>
      <c r="I61" s="6">
        <f>Digitador!I61</f>
        <v>0</v>
      </c>
    </row>
    <row r="62" spans="1:11" x14ac:dyDescent="0.25">
      <c r="A62" s="184" t="s">
        <v>34</v>
      </c>
      <c r="B62" s="184"/>
      <c r="C62" s="184"/>
      <c r="D62" s="184"/>
      <c r="E62" s="184"/>
      <c r="F62" s="184"/>
      <c r="G62" s="184"/>
      <c r="H62" s="184"/>
      <c r="I62" s="110">
        <f>SUM(I57:I61)</f>
        <v>35</v>
      </c>
    </row>
    <row r="63" spans="1:11" x14ac:dyDescent="0.25">
      <c r="A63" s="242" t="s">
        <v>36</v>
      </c>
      <c r="B63" s="242"/>
      <c r="C63" s="242"/>
      <c r="D63" s="242"/>
      <c r="E63" s="242"/>
      <c r="F63" s="242"/>
      <c r="G63" s="242"/>
      <c r="H63" s="242"/>
      <c r="I63" s="242"/>
    </row>
    <row r="64" spans="1:11" x14ac:dyDescent="0.25">
      <c r="A64" s="229"/>
      <c r="B64" s="229"/>
      <c r="C64" s="229"/>
      <c r="D64" s="229"/>
      <c r="E64" s="229"/>
      <c r="F64" s="229"/>
      <c r="G64" s="229"/>
      <c r="H64" s="229"/>
      <c r="I64" s="229"/>
    </row>
    <row r="65" spans="1:9" x14ac:dyDescent="0.25">
      <c r="A65" s="175" t="s">
        <v>37</v>
      </c>
      <c r="B65" s="175"/>
      <c r="C65" s="175"/>
      <c r="D65" s="175"/>
      <c r="E65" s="175"/>
      <c r="F65" s="175"/>
      <c r="G65" s="175"/>
      <c r="H65" s="175"/>
      <c r="I65" s="175"/>
    </row>
    <row r="66" spans="1:9" x14ac:dyDescent="0.25">
      <c r="A66" s="187" t="s">
        <v>93</v>
      </c>
      <c r="B66" s="187"/>
      <c r="C66" s="187"/>
      <c r="D66" s="187"/>
      <c r="E66" s="187"/>
      <c r="F66" s="187"/>
      <c r="G66" s="187"/>
      <c r="H66" s="187"/>
      <c r="I66" s="187"/>
    </row>
    <row r="67" spans="1:9" x14ac:dyDescent="0.25">
      <c r="A67" s="101" t="s">
        <v>38</v>
      </c>
      <c r="B67" s="141" t="s">
        <v>94</v>
      </c>
      <c r="C67" s="141"/>
      <c r="D67" s="141"/>
      <c r="E67" s="141"/>
      <c r="F67" s="141"/>
      <c r="G67" s="141"/>
      <c r="H67" s="101" t="s">
        <v>47</v>
      </c>
      <c r="I67" s="101" t="s">
        <v>24</v>
      </c>
    </row>
    <row r="68" spans="1:9" x14ac:dyDescent="0.25">
      <c r="A68" s="26" t="s">
        <v>1</v>
      </c>
      <c r="B68" s="135" t="str">
        <f>Digitador!B68:G68</f>
        <v>INSS</v>
      </c>
      <c r="C68" s="135"/>
      <c r="D68" s="135"/>
      <c r="E68" s="135"/>
      <c r="F68" s="135"/>
      <c r="G68" s="135"/>
      <c r="H68" s="7">
        <f>Digitador!H68</f>
        <v>0.2</v>
      </c>
      <c r="I68" s="59">
        <f>H68*$I$39</f>
        <v>560</v>
      </c>
    </row>
    <row r="69" spans="1:9" x14ac:dyDescent="0.25">
      <c r="A69" s="26" t="s">
        <v>2</v>
      </c>
      <c r="B69" s="135" t="str">
        <f>Digitador!B69:G69</f>
        <v>SESI ou SESC</v>
      </c>
      <c r="C69" s="135"/>
      <c r="D69" s="135"/>
      <c r="E69" s="135"/>
      <c r="F69" s="135"/>
      <c r="G69" s="135"/>
      <c r="H69" s="23">
        <f>Digitador!H69</f>
        <v>1.4999999999999999E-2</v>
      </c>
      <c r="I69" s="59">
        <f t="shared" ref="I69:I75" si="2">H69*$I$39</f>
        <v>42</v>
      </c>
    </row>
    <row r="70" spans="1:9" x14ac:dyDescent="0.25">
      <c r="A70" s="26" t="s">
        <v>3</v>
      </c>
      <c r="B70" s="135" t="str">
        <f>Digitador!B70:G70</f>
        <v>SENAI ou SENAC</v>
      </c>
      <c r="C70" s="135"/>
      <c r="D70" s="135"/>
      <c r="E70" s="135"/>
      <c r="F70" s="135"/>
      <c r="G70" s="135"/>
      <c r="H70" s="23">
        <f>Digitador!H70</f>
        <v>0.01</v>
      </c>
      <c r="I70" s="59">
        <f t="shared" si="2"/>
        <v>28</v>
      </c>
    </row>
    <row r="71" spans="1:9" x14ac:dyDescent="0.25">
      <c r="A71" s="26" t="s">
        <v>4</v>
      </c>
      <c r="B71" s="135" t="str">
        <f>Digitador!B71:G71</f>
        <v>INCRA</v>
      </c>
      <c r="C71" s="135"/>
      <c r="D71" s="135"/>
      <c r="E71" s="135"/>
      <c r="F71" s="135"/>
      <c r="G71" s="135"/>
      <c r="H71" s="23">
        <f>Digitador!H71</f>
        <v>2E-3</v>
      </c>
      <c r="I71" s="59">
        <f t="shared" si="2"/>
        <v>5.6000000000000005</v>
      </c>
    </row>
    <row r="72" spans="1:9" x14ac:dyDescent="0.25">
      <c r="A72" s="26" t="s">
        <v>18</v>
      </c>
      <c r="B72" s="135" t="str">
        <f>Digitador!B72:G72</f>
        <v>Salário educação</v>
      </c>
      <c r="C72" s="135"/>
      <c r="D72" s="135"/>
      <c r="E72" s="135"/>
      <c r="F72" s="135"/>
      <c r="G72" s="135"/>
      <c r="H72" s="23">
        <f>Digitador!H72</f>
        <v>2.5000000000000001E-2</v>
      </c>
      <c r="I72" s="59">
        <f t="shared" si="2"/>
        <v>70</v>
      </c>
    </row>
    <row r="73" spans="1:9" x14ac:dyDescent="0.25">
      <c r="A73" s="26" t="s">
        <v>19</v>
      </c>
      <c r="B73" s="135" t="str">
        <f>Digitador!B73:G73</f>
        <v>FGTS</v>
      </c>
      <c r="C73" s="135"/>
      <c r="D73" s="135"/>
      <c r="E73" s="135"/>
      <c r="F73" s="135"/>
      <c r="G73" s="135"/>
      <c r="H73" s="23">
        <f>Digitador!H73</f>
        <v>0.08</v>
      </c>
      <c r="I73" s="59">
        <f t="shared" si="2"/>
        <v>224</v>
      </c>
    </row>
    <row r="74" spans="1:9" x14ac:dyDescent="0.25">
      <c r="A74" s="26" t="s">
        <v>20</v>
      </c>
      <c r="B74" s="135" t="str">
        <f>Digitador!B74:G74</f>
        <v>Riscos Ambientais do Trabalho - RAT (2) x FAP (0,5)</v>
      </c>
      <c r="C74" s="135"/>
      <c r="D74" s="135"/>
      <c r="E74" s="135"/>
      <c r="F74" s="135"/>
      <c r="G74" s="135"/>
      <c r="H74" s="23">
        <f>Digitador!H74</f>
        <v>0.01</v>
      </c>
      <c r="I74" s="59">
        <f t="shared" si="2"/>
        <v>28</v>
      </c>
    </row>
    <row r="75" spans="1:9" x14ac:dyDescent="0.25">
      <c r="A75" s="26" t="s">
        <v>21</v>
      </c>
      <c r="B75" s="135" t="str">
        <f>Digitador!B75:G75</f>
        <v>SEBRAE</v>
      </c>
      <c r="C75" s="135"/>
      <c r="D75" s="135"/>
      <c r="E75" s="135"/>
      <c r="F75" s="135"/>
      <c r="G75" s="135"/>
      <c r="H75" s="23">
        <f>Digitador!H75</f>
        <v>6.0000000000000001E-3</v>
      </c>
      <c r="I75" s="59">
        <f t="shared" si="2"/>
        <v>16.8</v>
      </c>
    </row>
    <row r="76" spans="1:9" x14ac:dyDescent="0.25">
      <c r="A76" s="184" t="s">
        <v>39</v>
      </c>
      <c r="B76" s="184"/>
      <c r="C76" s="184"/>
      <c r="D76" s="184"/>
      <c r="E76" s="184"/>
      <c r="F76" s="184"/>
      <c r="G76" s="184"/>
      <c r="H76" s="61">
        <f>SUM(H68:H75)</f>
        <v>0.34800000000000009</v>
      </c>
      <c r="I76" s="60">
        <f>SUM(I68:I75)</f>
        <v>974.4</v>
      </c>
    </row>
    <row r="77" spans="1:9" x14ac:dyDescent="0.25">
      <c r="A77" s="243" t="s">
        <v>48</v>
      </c>
      <c r="B77" s="243"/>
      <c r="C77" s="243"/>
      <c r="D77" s="243"/>
      <c r="E77" s="243"/>
      <c r="F77" s="243"/>
      <c r="G77" s="243"/>
      <c r="H77" s="243"/>
      <c r="I77" s="243"/>
    </row>
    <row r="78" spans="1:9" x14ac:dyDescent="0.25">
      <c r="A78" s="244" t="s">
        <v>49</v>
      </c>
      <c r="B78" s="244"/>
      <c r="C78" s="244"/>
      <c r="D78" s="244"/>
      <c r="E78" s="244"/>
      <c r="F78" s="244"/>
      <c r="G78" s="244"/>
      <c r="H78" s="244"/>
      <c r="I78" s="244"/>
    </row>
    <row r="79" spans="1:9" x14ac:dyDescent="0.25">
      <c r="A79" s="244" t="s">
        <v>92</v>
      </c>
      <c r="B79" s="244"/>
      <c r="C79" s="244"/>
      <c r="D79" s="244"/>
      <c r="E79" s="244"/>
      <c r="F79" s="244"/>
      <c r="G79" s="244"/>
      <c r="H79" s="244"/>
      <c r="I79" s="244"/>
    </row>
    <row r="80" spans="1:9" x14ac:dyDescent="0.25">
      <c r="A80" s="229"/>
      <c r="B80" s="229"/>
      <c r="C80" s="229"/>
      <c r="D80" s="229"/>
      <c r="E80" s="229"/>
      <c r="F80" s="229"/>
      <c r="G80" s="229"/>
      <c r="H80" s="229"/>
      <c r="I80" s="229"/>
    </row>
    <row r="81" spans="1:14" x14ac:dyDescent="0.25">
      <c r="A81" s="189" t="s">
        <v>95</v>
      </c>
      <c r="B81" s="189"/>
      <c r="C81" s="189"/>
      <c r="D81" s="189"/>
      <c r="E81" s="189"/>
      <c r="F81" s="189"/>
      <c r="G81" s="189"/>
      <c r="H81" s="189"/>
      <c r="I81" s="189"/>
      <c r="J81" s="40"/>
      <c r="M81" s="41"/>
      <c r="N81" s="41"/>
    </row>
    <row r="82" spans="1:14" x14ac:dyDescent="0.25">
      <c r="A82" s="101" t="s">
        <v>50</v>
      </c>
      <c r="B82" s="159" t="s">
        <v>52</v>
      </c>
      <c r="C82" s="160"/>
      <c r="D82" s="160"/>
      <c r="E82" s="160"/>
      <c r="F82" s="160"/>
      <c r="G82" s="161"/>
      <c r="H82" s="101" t="s">
        <v>47</v>
      </c>
      <c r="I82" s="101" t="s">
        <v>24</v>
      </c>
      <c r="J82" s="40"/>
      <c r="M82" s="41"/>
    </row>
    <row r="83" spans="1:14" x14ac:dyDescent="0.25">
      <c r="A83" s="26" t="s">
        <v>1</v>
      </c>
      <c r="B83" s="190" t="s">
        <v>53</v>
      </c>
      <c r="C83" s="191"/>
      <c r="D83" s="191"/>
      <c r="E83" s="191"/>
      <c r="F83" s="191"/>
      <c r="G83" s="192"/>
      <c r="H83" s="93">
        <f>Digitador!H83</f>
        <v>8.3299999999999999E-2</v>
      </c>
      <c r="I83" s="59">
        <f>H83*$I$39</f>
        <v>233.24</v>
      </c>
    </row>
    <row r="84" spans="1:14" x14ac:dyDescent="0.25">
      <c r="A84" s="26" t="s">
        <v>2</v>
      </c>
      <c r="B84" s="190" t="s">
        <v>118</v>
      </c>
      <c r="C84" s="191"/>
      <c r="D84" s="191"/>
      <c r="E84" s="191"/>
      <c r="F84" s="191"/>
      <c r="G84" s="192"/>
      <c r="H84" s="93">
        <f>Digitador!H84</f>
        <v>2.7799999999999998E-2</v>
      </c>
      <c r="I84" s="59">
        <f>H84*$I$39</f>
        <v>77.839999999999989</v>
      </c>
      <c r="J84" s="40"/>
    </row>
    <row r="85" spans="1:14" x14ac:dyDescent="0.25">
      <c r="A85" s="159" t="s">
        <v>51</v>
      </c>
      <c r="B85" s="160"/>
      <c r="C85" s="160"/>
      <c r="D85" s="160"/>
      <c r="E85" s="160"/>
      <c r="F85" s="160"/>
      <c r="G85" s="161"/>
      <c r="H85" s="28">
        <f>SUM(H83:H84)</f>
        <v>0.1111</v>
      </c>
      <c r="I85" s="60">
        <f>SUM(I83:I84)</f>
        <v>311.08</v>
      </c>
    </row>
    <row r="86" spans="1:14" x14ac:dyDescent="0.25">
      <c r="A86" s="26" t="s">
        <v>2</v>
      </c>
      <c r="B86" s="190" t="s">
        <v>103</v>
      </c>
      <c r="C86" s="191"/>
      <c r="D86" s="191"/>
      <c r="E86" s="191"/>
      <c r="F86" s="191"/>
      <c r="G86" s="192"/>
      <c r="H86" s="23">
        <f>I86/I39</f>
        <v>3.8662800000000004E-2</v>
      </c>
      <c r="I86" s="59">
        <f>I85*H76</f>
        <v>108.25584000000002</v>
      </c>
    </row>
    <row r="87" spans="1:14" x14ac:dyDescent="0.25">
      <c r="A87" s="159" t="s">
        <v>39</v>
      </c>
      <c r="B87" s="160"/>
      <c r="C87" s="160"/>
      <c r="D87" s="160"/>
      <c r="E87" s="160"/>
      <c r="F87" s="160"/>
      <c r="G87" s="161"/>
      <c r="H87" s="28">
        <f>SUM(H86)</f>
        <v>3.8662800000000004E-2</v>
      </c>
      <c r="I87" s="60">
        <f>SUM(I85:I86)</f>
        <v>419.33584000000002</v>
      </c>
    </row>
    <row r="88" spans="1:14" x14ac:dyDescent="0.25">
      <c r="A88" s="136"/>
      <c r="B88" s="136"/>
      <c r="C88" s="136"/>
      <c r="D88" s="136"/>
      <c r="E88" s="136"/>
      <c r="F88" s="136"/>
      <c r="G88" s="136"/>
      <c r="H88" s="136"/>
      <c r="I88" s="136"/>
    </row>
    <row r="89" spans="1:14" x14ac:dyDescent="0.25">
      <c r="A89" s="189" t="s">
        <v>54</v>
      </c>
      <c r="B89" s="189"/>
      <c r="C89" s="189"/>
      <c r="D89" s="189"/>
      <c r="E89" s="189"/>
      <c r="F89" s="189"/>
      <c r="G89" s="189"/>
      <c r="H89" s="189"/>
      <c r="I89" s="189"/>
      <c r="J89" s="40"/>
    </row>
    <row r="90" spans="1:14" x14ac:dyDescent="0.25">
      <c r="A90" s="101" t="s">
        <v>55</v>
      </c>
      <c r="B90" s="159" t="s">
        <v>56</v>
      </c>
      <c r="C90" s="160"/>
      <c r="D90" s="160"/>
      <c r="E90" s="160"/>
      <c r="F90" s="160"/>
      <c r="G90" s="161"/>
      <c r="H90" s="101" t="s">
        <v>47</v>
      </c>
      <c r="I90" s="101" t="s">
        <v>24</v>
      </c>
      <c r="J90" s="40"/>
    </row>
    <row r="91" spans="1:14" x14ac:dyDescent="0.25">
      <c r="A91" s="26" t="s">
        <v>1</v>
      </c>
      <c r="B91" s="190" t="s">
        <v>57</v>
      </c>
      <c r="C91" s="191"/>
      <c r="D91" s="191"/>
      <c r="E91" s="191"/>
      <c r="F91" s="191"/>
      <c r="G91" s="192"/>
      <c r="H91" s="24">
        <f>Digitador!H91</f>
        <v>6.4999999999999997E-3</v>
      </c>
      <c r="I91" s="59">
        <f>$I$39*H91</f>
        <v>18.2</v>
      </c>
    </row>
    <row r="92" spans="1:14" x14ac:dyDescent="0.25">
      <c r="A92" s="26" t="s">
        <v>2</v>
      </c>
      <c r="B92" s="190" t="s">
        <v>58</v>
      </c>
      <c r="C92" s="191"/>
      <c r="D92" s="191"/>
      <c r="E92" s="191"/>
      <c r="F92" s="191"/>
      <c r="G92" s="192"/>
      <c r="H92" s="24">
        <f>I92/I39</f>
        <v>2.2620000000000006E-3</v>
      </c>
      <c r="I92" s="59">
        <f>I91*H76</f>
        <v>6.3336000000000015</v>
      </c>
    </row>
    <row r="93" spans="1:14" x14ac:dyDescent="0.25">
      <c r="A93" s="159" t="s">
        <v>39</v>
      </c>
      <c r="B93" s="160"/>
      <c r="C93" s="160"/>
      <c r="D93" s="160"/>
      <c r="E93" s="160"/>
      <c r="F93" s="160"/>
      <c r="G93" s="161"/>
      <c r="H93" s="28">
        <f>SUM(H91:H92)</f>
        <v>8.7620000000000007E-3</v>
      </c>
      <c r="I93" s="60">
        <f>SUM(I91:I92)</f>
        <v>24.5336</v>
      </c>
    </row>
    <row r="94" spans="1:14" x14ac:dyDescent="0.25">
      <c r="A94" s="136"/>
      <c r="B94" s="136"/>
      <c r="C94" s="136"/>
      <c r="D94" s="136"/>
      <c r="E94" s="136"/>
      <c r="F94" s="136"/>
      <c r="G94" s="136"/>
      <c r="H94" s="136"/>
      <c r="I94" s="136"/>
    </row>
    <row r="95" spans="1:14" x14ac:dyDescent="0.25">
      <c r="A95" s="189" t="s">
        <v>59</v>
      </c>
      <c r="B95" s="189"/>
      <c r="C95" s="189"/>
      <c r="D95" s="189"/>
      <c r="E95" s="189"/>
      <c r="F95" s="189"/>
      <c r="G95" s="189"/>
      <c r="H95" s="189"/>
      <c r="I95" s="189"/>
      <c r="J95" s="40"/>
    </row>
    <row r="96" spans="1:14" x14ac:dyDescent="0.25">
      <c r="A96" s="101" t="s">
        <v>60</v>
      </c>
      <c r="B96" s="159" t="s">
        <v>61</v>
      </c>
      <c r="C96" s="160"/>
      <c r="D96" s="160"/>
      <c r="E96" s="160"/>
      <c r="F96" s="160"/>
      <c r="G96" s="161"/>
      <c r="H96" s="101" t="s">
        <v>47</v>
      </c>
      <c r="I96" s="101" t="s">
        <v>24</v>
      </c>
      <c r="J96" s="43"/>
      <c r="K96" s="44"/>
    </row>
    <row r="97" spans="1:11" x14ac:dyDescent="0.25">
      <c r="A97" s="26" t="s">
        <v>1</v>
      </c>
      <c r="B97" s="190" t="s">
        <v>62</v>
      </c>
      <c r="C97" s="191"/>
      <c r="D97" s="191"/>
      <c r="E97" s="191"/>
      <c r="F97" s="191"/>
      <c r="G97" s="192"/>
      <c r="H97" s="93">
        <f>Digitador!H97</f>
        <v>4.1999999999999997E-3</v>
      </c>
      <c r="I97" s="59">
        <f>$I$39*H97</f>
        <v>11.76</v>
      </c>
      <c r="J97" s="45"/>
      <c r="K97" s="44"/>
    </row>
    <row r="98" spans="1:11" x14ac:dyDescent="0.25">
      <c r="A98" s="26" t="s">
        <v>2</v>
      </c>
      <c r="B98" s="190" t="s">
        <v>96</v>
      </c>
      <c r="C98" s="191"/>
      <c r="D98" s="191"/>
      <c r="E98" s="191"/>
      <c r="F98" s="191"/>
      <c r="G98" s="192"/>
      <c r="H98" s="95">
        <f>I98/$I$39</f>
        <v>3.3599999999999998E-4</v>
      </c>
      <c r="I98" s="59">
        <f>H73*I97</f>
        <v>0.94079999999999997</v>
      </c>
      <c r="J98" s="40"/>
    </row>
    <row r="99" spans="1:11" x14ac:dyDescent="0.25">
      <c r="A99" s="26" t="s">
        <v>3</v>
      </c>
      <c r="B99" s="190" t="s">
        <v>97</v>
      </c>
      <c r="C99" s="191"/>
      <c r="D99" s="191"/>
      <c r="E99" s="191"/>
      <c r="F99" s="191"/>
      <c r="G99" s="192"/>
      <c r="H99" s="93">
        <f>Digitador!H99</f>
        <v>4.4999999999999998E-2</v>
      </c>
      <c r="I99" s="59">
        <f t="shared" ref="I99:I100" si="3">$I$39*H99</f>
        <v>126</v>
      </c>
      <c r="J99" s="43"/>
      <c r="K99" s="44"/>
    </row>
    <row r="100" spans="1:11" x14ac:dyDescent="0.25">
      <c r="A100" s="26" t="s">
        <v>4</v>
      </c>
      <c r="B100" s="190" t="s">
        <v>63</v>
      </c>
      <c r="C100" s="191"/>
      <c r="D100" s="191"/>
      <c r="E100" s="191"/>
      <c r="F100" s="191"/>
      <c r="G100" s="192"/>
      <c r="H100" s="93">
        <f>Digitador!H100</f>
        <v>4.0000000000000002E-4</v>
      </c>
      <c r="I100" s="59">
        <f t="shared" si="3"/>
        <v>1.1200000000000001</v>
      </c>
      <c r="J100" s="43"/>
      <c r="K100" s="44"/>
    </row>
    <row r="101" spans="1:11" x14ac:dyDescent="0.25">
      <c r="A101" s="26" t="s">
        <v>18</v>
      </c>
      <c r="B101" s="190" t="s">
        <v>98</v>
      </c>
      <c r="C101" s="191"/>
      <c r="D101" s="191"/>
      <c r="E101" s="191"/>
      <c r="F101" s="191"/>
      <c r="G101" s="192"/>
      <c r="H101" s="95">
        <f>I101/$I$39</f>
        <v>1.3920000000000005E-4</v>
      </c>
      <c r="I101" s="59">
        <f>I100*H76</f>
        <v>0.38976000000000016</v>
      </c>
    </row>
    <row r="102" spans="1:11" x14ac:dyDescent="0.25">
      <c r="A102" s="26" t="s">
        <v>19</v>
      </c>
      <c r="B102" s="190" t="s">
        <v>99</v>
      </c>
      <c r="C102" s="191"/>
      <c r="D102" s="191"/>
      <c r="E102" s="191"/>
      <c r="F102" s="191"/>
      <c r="G102" s="192"/>
      <c r="H102" s="93">
        <f>Digitador!H102</f>
        <v>5.0000000000000001E-3</v>
      </c>
      <c r="I102" s="59">
        <f t="shared" ref="I102" si="4">$I$39*H102</f>
        <v>14</v>
      </c>
    </row>
    <row r="103" spans="1:11" x14ac:dyDescent="0.25">
      <c r="A103" s="159" t="s">
        <v>39</v>
      </c>
      <c r="B103" s="160"/>
      <c r="C103" s="160"/>
      <c r="D103" s="160"/>
      <c r="E103" s="160"/>
      <c r="F103" s="160"/>
      <c r="G103" s="161"/>
      <c r="H103" s="28">
        <f>SUM(H97:H102)</f>
        <v>5.5075199999999991E-2</v>
      </c>
      <c r="I103" s="60">
        <f>SUM(I97:I102)</f>
        <v>154.21055999999999</v>
      </c>
    </row>
    <row r="104" spans="1:11" x14ac:dyDescent="0.25">
      <c r="A104" s="136"/>
      <c r="B104" s="136"/>
      <c r="C104" s="136"/>
      <c r="D104" s="136"/>
      <c r="E104" s="136"/>
      <c r="F104" s="136"/>
      <c r="G104" s="136"/>
      <c r="H104" s="136"/>
      <c r="I104" s="136"/>
    </row>
    <row r="105" spans="1:11" x14ac:dyDescent="0.25">
      <c r="A105" s="195" t="s">
        <v>64</v>
      </c>
      <c r="B105" s="195"/>
      <c r="C105" s="195"/>
      <c r="D105" s="195"/>
      <c r="E105" s="195"/>
      <c r="F105" s="195"/>
      <c r="G105" s="195"/>
      <c r="H105" s="195"/>
      <c r="I105" s="195"/>
      <c r="J105" s="46"/>
    </row>
    <row r="106" spans="1:11" x14ac:dyDescent="0.25">
      <c r="A106" s="62" t="s">
        <v>65</v>
      </c>
      <c r="B106" s="196" t="s">
        <v>66</v>
      </c>
      <c r="C106" s="197"/>
      <c r="D106" s="197"/>
      <c r="E106" s="197"/>
      <c r="F106" s="197"/>
      <c r="G106" s="198"/>
      <c r="H106" s="62" t="s">
        <v>47</v>
      </c>
      <c r="I106" s="62" t="s">
        <v>24</v>
      </c>
      <c r="J106" s="41"/>
    </row>
    <row r="107" spans="1:11" x14ac:dyDescent="0.25">
      <c r="A107" s="26" t="s">
        <v>1</v>
      </c>
      <c r="B107" s="190" t="s">
        <v>140</v>
      </c>
      <c r="C107" s="191"/>
      <c r="D107" s="191"/>
      <c r="E107" s="191"/>
      <c r="F107" s="191"/>
      <c r="G107" s="192"/>
      <c r="H107" s="93">
        <f>Digitador!H107</f>
        <v>8.3299999999999999E-2</v>
      </c>
      <c r="I107" s="59">
        <f>H107*$I$39</f>
        <v>233.24</v>
      </c>
      <c r="J107" s="41"/>
    </row>
    <row r="108" spans="1:11" x14ac:dyDescent="0.25">
      <c r="A108" s="26" t="s">
        <v>2</v>
      </c>
      <c r="B108" s="190" t="s">
        <v>67</v>
      </c>
      <c r="C108" s="191"/>
      <c r="D108" s="191"/>
      <c r="E108" s="191"/>
      <c r="F108" s="191"/>
      <c r="G108" s="192"/>
      <c r="H108" s="95">
        <f>Digitador!H108</f>
        <v>1.66E-2</v>
      </c>
      <c r="I108" s="59">
        <f t="shared" ref="I108:I112" si="5">H108*$I$39</f>
        <v>46.480000000000004</v>
      </c>
      <c r="J108" s="41"/>
    </row>
    <row r="109" spans="1:11" x14ac:dyDescent="0.25">
      <c r="A109" s="26" t="s">
        <v>3</v>
      </c>
      <c r="B109" s="190" t="s">
        <v>68</v>
      </c>
      <c r="C109" s="191"/>
      <c r="D109" s="191"/>
      <c r="E109" s="191"/>
      <c r="F109" s="191"/>
      <c r="G109" s="192"/>
      <c r="H109" s="95">
        <f>Digitador!H109</f>
        <v>2.0000000000000001E-4</v>
      </c>
      <c r="I109" s="59">
        <f t="shared" si="5"/>
        <v>0.56000000000000005</v>
      </c>
      <c r="J109" s="41"/>
    </row>
    <row r="110" spans="1:11" x14ac:dyDescent="0.25">
      <c r="A110" s="26" t="s">
        <v>4</v>
      </c>
      <c r="B110" s="190" t="s">
        <v>69</v>
      </c>
      <c r="C110" s="191"/>
      <c r="D110" s="191"/>
      <c r="E110" s="191"/>
      <c r="F110" s="191"/>
      <c r="G110" s="192"/>
      <c r="H110" s="95">
        <f>Digitador!H110</f>
        <v>8.2000000000000007E-3</v>
      </c>
      <c r="I110" s="59">
        <f t="shared" si="5"/>
        <v>22.96</v>
      </c>
      <c r="J110" s="41"/>
    </row>
    <row r="111" spans="1:11" x14ac:dyDescent="0.25">
      <c r="A111" s="26" t="s">
        <v>18</v>
      </c>
      <c r="B111" s="190" t="s">
        <v>70</v>
      </c>
      <c r="C111" s="191"/>
      <c r="D111" s="191"/>
      <c r="E111" s="191"/>
      <c r="F111" s="191"/>
      <c r="G111" s="192"/>
      <c r="H111" s="95">
        <f>Digitador!H111</f>
        <v>6.4999999999999997E-4</v>
      </c>
      <c r="I111" s="59">
        <f t="shared" si="5"/>
        <v>1.8199999999999998</v>
      </c>
      <c r="J111" s="41"/>
    </row>
    <row r="112" spans="1:11" s="48" customFormat="1" ht="16.5" customHeight="1" x14ac:dyDescent="0.25">
      <c r="A112" s="26" t="s">
        <v>19</v>
      </c>
      <c r="B112" s="190" t="s">
        <v>29</v>
      </c>
      <c r="C112" s="191"/>
      <c r="D112" s="191"/>
      <c r="E112" s="191"/>
      <c r="F112" s="191"/>
      <c r="G112" s="192"/>
      <c r="H112" s="95">
        <f>Digitador!H112</f>
        <v>0</v>
      </c>
      <c r="I112" s="59">
        <f t="shared" si="5"/>
        <v>0</v>
      </c>
      <c r="J112" s="47"/>
    </row>
    <row r="113" spans="1:9" x14ac:dyDescent="0.25">
      <c r="A113" s="159" t="s">
        <v>51</v>
      </c>
      <c r="B113" s="160"/>
      <c r="C113" s="160"/>
      <c r="D113" s="160"/>
      <c r="E113" s="160"/>
      <c r="F113" s="160"/>
      <c r="G113" s="161"/>
      <c r="H113" s="28">
        <f>SUM(H107:H112)</f>
        <v>0.10895000000000001</v>
      </c>
      <c r="I113" s="60">
        <f>SUM(I107:I112)</f>
        <v>305.06</v>
      </c>
    </row>
    <row r="114" spans="1:9" x14ac:dyDescent="0.25">
      <c r="A114" s="25" t="s">
        <v>20</v>
      </c>
      <c r="B114" s="199" t="s">
        <v>104</v>
      </c>
      <c r="C114" s="200"/>
      <c r="D114" s="200"/>
      <c r="E114" s="200"/>
      <c r="F114" s="200"/>
      <c r="G114" s="201"/>
      <c r="H114" s="63">
        <f>I114/I39</f>
        <v>3.7914600000000014E-2</v>
      </c>
      <c r="I114" s="64">
        <f>I113*H76</f>
        <v>106.16088000000003</v>
      </c>
    </row>
    <row r="115" spans="1:9" x14ac:dyDescent="0.25">
      <c r="A115" s="184" t="s">
        <v>39</v>
      </c>
      <c r="B115" s="184"/>
      <c r="C115" s="184"/>
      <c r="D115" s="184"/>
      <c r="E115" s="184"/>
      <c r="F115" s="184"/>
      <c r="G115" s="184"/>
      <c r="H115" s="184"/>
      <c r="I115" s="60">
        <f>SUM(I113:I114)</f>
        <v>411.22088000000002</v>
      </c>
    </row>
    <row r="116" spans="1:9" x14ac:dyDescent="0.25">
      <c r="A116" s="213"/>
      <c r="B116" s="213"/>
      <c r="C116" s="213"/>
      <c r="D116" s="213"/>
      <c r="E116" s="213"/>
      <c r="F116" s="213"/>
      <c r="G116" s="213"/>
      <c r="H116" s="213"/>
      <c r="I116" s="213"/>
    </row>
    <row r="117" spans="1:9" x14ac:dyDescent="0.25">
      <c r="A117" s="175" t="s">
        <v>71</v>
      </c>
      <c r="B117" s="175"/>
      <c r="C117" s="175"/>
      <c r="D117" s="175"/>
      <c r="E117" s="175"/>
      <c r="F117" s="175"/>
      <c r="G117" s="175"/>
      <c r="H117" s="175"/>
      <c r="I117" s="175"/>
    </row>
    <row r="118" spans="1:9" x14ac:dyDescent="0.25">
      <c r="A118" s="101">
        <v>4</v>
      </c>
      <c r="B118" s="141" t="s">
        <v>73</v>
      </c>
      <c r="C118" s="141"/>
      <c r="D118" s="141"/>
      <c r="E118" s="141"/>
      <c r="F118" s="141"/>
      <c r="G118" s="141"/>
      <c r="H118" s="141"/>
      <c r="I118" s="101" t="s">
        <v>24</v>
      </c>
    </row>
    <row r="119" spans="1:9" x14ac:dyDescent="0.25">
      <c r="A119" s="26" t="s">
        <v>38</v>
      </c>
      <c r="B119" s="135" t="s">
        <v>94</v>
      </c>
      <c r="C119" s="135"/>
      <c r="D119" s="135"/>
      <c r="E119" s="135"/>
      <c r="F119" s="135"/>
      <c r="G119" s="135"/>
      <c r="H119" s="135"/>
      <c r="I119" s="59">
        <f>I76</f>
        <v>974.4</v>
      </c>
    </row>
    <row r="120" spans="1:9" x14ac:dyDescent="0.25">
      <c r="A120" s="26" t="s">
        <v>50</v>
      </c>
      <c r="B120" s="135" t="s">
        <v>100</v>
      </c>
      <c r="C120" s="135"/>
      <c r="D120" s="135"/>
      <c r="E120" s="135"/>
      <c r="F120" s="135"/>
      <c r="G120" s="135"/>
      <c r="H120" s="135"/>
      <c r="I120" s="59">
        <f>I87</f>
        <v>419.33584000000002</v>
      </c>
    </row>
    <row r="121" spans="1:9" x14ac:dyDescent="0.25">
      <c r="A121" s="26" t="s">
        <v>55</v>
      </c>
      <c r="B121" s="135" t="s">
        <v>57</v>
      </c>
      <c r="C121" s="135"/>
      <c r="D121" s="135"/>
      <c r="E121" s="135"/>
      <c r="F121" s="135"/>
      <c r="G121" s="135"/>
      <c r="H121" s="135"/>
      <c r="I121" s="59">
        <f>I93</f>
        <v>24.5336</v>
      </c>
    </row>
    <row r="122" spans="1:9" x14ac:dyDescent="0.25">
      <c r="A122" s="26" t="s">
        <v>60</v>
      </c>
      <c r="B122" s="135" t="s">
        <v>74</v>
      </c>
      <c r="C122" s="135"/>
      <c r="D122" s="135"/>
      <c r="E122" s="135"/>
      <c r="F122" s="135"/>
      <c r="G122" s="135"/>
      <c r="H122" s="135"/>
      <c r="I122" s="59">
        <f>I103</f>
        <v>154.21055999999999</v>
      </c>
    </row>
    <row r="123" spans="1:9" x14ac:dyDescent="0.25">
      <c r="A123" s="26" t="s">
        <v>65</v>
      </c>
      <c r="B123" s="135" t="s">
        <v>75</v>
      </c>
      <c r="C123" s="135"/>
      <c r="D123" s="135"/>
      <c r="E123" s="135"/>
      <c r="F123" s="135"/>
      <c r="G123" s="135"/>
      <c r="H123" s="135"/>
      <c r="I123" s="59">
        <f>I115</f>
        <v>411.22088000000002</v>
      </c>
    </row>
    <row r="124" spans="1:9" x14ac:dyDescent="0.25">
      <c r="A124" s="26" t="s">
        <v>72</v>
      </c>
      <c r="B124" s="135" t="s">
        <v>29</v>
      </c>
      <c r="C124" s="135"/>
      <c r="D124" s="135"/>
      <c r="E124" s="135"/>
      <c r="F124" s="135"/>
      <c r="G124" s="135"/>
      <c r="H124" s="135"/>
      <c r="I124" s="65">
        <v>0</v>
      </c>
    </row>
    <row r="125" spans="1:9" x14ac:dyDescent="0.25">
      <c r="A125" s="184" t="s">
        <v>39</v>
      </c>
      <c r="B125" s="184"/>
      <c r="C125" s="184"/>
      <c r="D125" s="184"/>
      <c r="E125" s="184"/>
      <c r="F125" s="184"/>
      <c r="G125" s="184"/>
      <c r="H125" s="184"/>
      <c r="I125" s="66">
        <f>SUM(I119:I124)</f>
        <v>1983.7008800000001</v>
      </c>
    </row>
    <row r="126" spans="1:9" x14ac:dyDescent="0.25">
      <c r="A126" s="213"/>
      <c r="B126" s="213"/>
      <c r="C126" s="213"/>
      <c r="D126" s="213"/>
      <c r="E126" s="213"/>
      <c r="F126" s="213"/>
      <c r="G126" s="213"/>
      <c r="H126" s="213"/>
      <c r="I126" s="213"/>
    </row>
    <row r="127" spans="1:9" x14ac:dyDescent="0.25">
      <c r="A127" s="202" t="s">
        <v>76</v>
      </c>
      <c r="B127" s="202"/>
      <c r="C127" s="202"/>
      <c r="D127" s="202"/>
      <c r="E127" s="202"/>
      <c r="F127" s="202"/>
      <c r="G127" s="202"/>
      <c r="H127" s="202"/>
      <c r="I127" s="202"/>
    </row>
    <row r="128" spans="1:9" x14ac:dyDescent="0.25">
      <c r="A128" s="101">
        <v>5</v>
      </c>
      <c r="B128" s="141" t="s">
        <v>77</v>
      </c>
      <c r="C128" s="141"/>
      <c r="D128" s="141"/>
      <c r="E128" s="141"/>
      <c r="F128" s="141"/>
      <c r="G128" s="141"/>
      <c r="H128" s="101" t="s">
        <v>47</v>
      </c>
      <c r="I128" s="101" t="s">
        <v>24</v>
      </c>
    </row>
    <row r="129" spans="1:11" x14ac:dyDescent="0.25">
      <c r="A129" s="67"/>
      <c r="B129" s="203" t="s">
        <v>89</v>
      </c>
      <c r="C129" s="204"/>
      <c r="D129" s="204"/>
      <c r="E129" s="204"/>
      <c r="F129" s="204"/>
      <c r="G129" s="205"/>
      <c r="H129" s="67"/>
      <c r="I129" s="68">
        <f>I39+I52+I62+I125</f>
        <v>5254.7008800000003</v>
      </c>
    </row>
    <row r="130" spans="1:11" x14ac:dyDescent="0.25">
      <c r="A130" s="69" t="s">
        <v>1</v>
      </c>
      <c r="B130" s="206" t="s">
        <v>110</v>
      </c>
      <c r="C130" s="206"/>
      <c r="D130" s="206"/>
      <c r="E130" s="206"/>
      <c r="F130" s="206"/>
      <c r="G130" s="206"/>
      <c r="H130" s="96">
        <f>Digitador!H130</f>
        <v>0.11092561217311307</v>
      </c>
      <c r="I130" s="82">
        <f>$I$129*H130</f>
        <v>582.88091190059606</v>
      </c>
    </row>
    <row r="131" spans="1:11" x14ac:dyDescent="0.25">
      <c r="A131" s="70"/>
      <c r="B131" s="207" t="s">
        <v>108</v>
      </c>
      <c r="C131" s="208"/>
      <c r="D131" s="208"/>
      <c r="E131" s="208"/>
      <c r="F131" s="208"/>
      <c r="G131" s="209"/>
      <c r="H131" s="97"/>
      <c r="I131" s="83">
        <f>SUM(I129:I130)</f>
        <v>5837.5817919005967</v>
      </c>
    </row>
    <row r="132" spans="1:11" x14ac:dyDescent="0.25">
      <c r="A132" s="71" t="s">
        <v>2</v>
      </c>
      <c r="B132" s="210" t="s">
        <v>79</v>
      </c>
      <c r="C132" s="211"/>
      <c r="D132" s="211"/>
      <c r="E132" s="211"/>
      <c r="F132" s="211"/>
      <c r="G132" s="212"/>
      <c r="H132" s="96">
        <f>Digitador!H132</f>
        <v>0.11918583549399876</v>
      </c>
      <c r="I132" s="84">
        <f>I131*H132</f>
        <v>695.75706313222702</v>
      </c>
    </row>
    <row r="133" spans="1:11" x14ac:dyDescent="0.25">
      <c r="A133" s="72"/>
      <c r="B133" s="207" t="s">
        <v>109</v>
      </c>
      <c r="C133" s="208"/>
      <c r="D133" s="208"/>
      <c r="E133" s="208"/>
      <c r="F133" s="208"/>
      <c r="G133" s="209"/>
      <c r="H133" s="79"/>
      <c r="I133" s="66">
        <f>SUM(I131:I132)</f>
        <v>6533.3388550328236</v>
      </c>
    </row>
    <row r="134" spans="1:11" x14ac:dyDescent="0.25">
      <c r="A134" s="214" t="s">
        <v>3</v>
      </c>
      <c r="B134" s="216" t="s">
        <v>78</v>
      </c>
      <c r="C134" s="217"/>
      <c r="D134" s="217"/>
      <c r="E134" s="217"/>
      <c r="F134" s="217"/>
      <c r="G134" s="218"/>
      <c r="H134" s="80"/>
      <c r="I134" s="59"/>
      <c r="J134" s="49"/>
    </row>
    <row r="135" spans="1:11" x14ac:dyDescent="0.25">
      <c r="A135" s="215"/>
      <c r="B135" s="159" t="s">
        <v>162</v>
      </c>
      <c r="C135" s="160"/>
      <c r="D135" s="160"/>
      <c r="E135" s="160"/>
      <c r="F135" s="160"/>
      <c r="G135" s="161"/>
      <c r="H135" s="78"/>
      <c r="I135" s="81"/>
      <c r="J135" s="49"/>
    </row>
    <row r="136" spans="1:11" x14ac:dyDescent="0.25">
      <c r="A136" s="215"/>
      <c r="B136" s="190" t="s">
        <v>163</v>
      </c>
      <c r="C136" s="191"/>
      <c r="D136" s="191"/>
      <c r="E136" s="191"/>
      <c r="F136" s="191"/>
      <c r="G136" s="192"/>
      <c r="H136" s="42">
        <f>Digitador!H136</f>
        <v>1.6500000000000001E-2</v>
      </c>
      <c r="I136" s="65">
        <f>$I$144*H136</f>
        <v>125.71439196273073</v>
      </c>
      <c r="J136" s="49"/>
    </row>
    <row r="137" spans="1:11" x14ac:dyDescent="0.25">
      <c r="A137" s="215"/>
      <c r="B137" s="190" t="s">
        <v>164</v>
      </c>
      <c r="C137" s="191"/>
      <c r="D137" s="191"/>
      <c r="E137" s="191"/>
      <c r="F137" s="191"/>
      <c r="G137" s="192"/>
      <c r="H137" s="42">
        <f>Digitador!H137</f>
        <v>7.5999999999999998E-2</v>
      </c>
      <c r="I137" s="65">
        <f>$I$144*H137</f>
        <v>579.048108434396</v>
      </c>
      <c r="J137" s="50"/>
    </row>
    <row r="138" spans="1:11" x14ac:dyDescent="0.25">
      <c r="A138" s="215"/>
      <c r="B138" s="216" t="s">
        <v>111</v>
      </c>
      <c r="C138" s="217"/>
      <c r="D138" s="217"/>
      <c r="E138" s="217"/>
      <c r="F138" s="217"/>
      <c r="G138" s="218"/>
      <c r="H138" s="73">
        <f>SUM(H136:H137)</f>
        <v>9.2499999999999999E-2</v>
      </c>
      <c r="I138" s="74">
        <f>SUM(I136:I137)</f>
        <v>704.7625003971267</v>
      </c>
      <c r="J138" s="49">
        <f>1-H143</f>
        <v>0.85749999999999993</v>
      </c>
      <c r="K138" s="30"/>
    </row>
    <row r="139" spans="1:11" x14ac:dyDescent="0.25">
      <c r="A139" s="215"/>
      <c r="B139" s="159" t="s">
        <v>105</v>
      </c>
      <c r="C139" s="160"/>
      <c r="D139" s="160"/>
      <c r="E139" s="160"/>
      <c r="F139" s="160"/>
      <c r="G139" s="161"/>
      <c r="H139" s="78"/>
      <c r="I139" s="77">
        <f>J143*H139</f>
        <v>0</v>
      </c>
      <c r="J139" s="49"/>
    </row>
    <row r="140" spans="1:11" x14ac:dyDescent="0.25">
      <c r="A140" s="215"/>
      <c r="B140" s="190" t="s">
        <v>166</v>
      </c>
      <c r="C140" s="191"/>
      <c r="D140" s="191"/>
      <c r="E140" s="191"/>
      <c r="F140" s="191"/>
      <c r="G140" s="192"/>
      <c r="H140" s="42">
        <f>Digitador!H140</f>
        <v>0.05</v>
      </c>
      <c r="I140" s="65">
        <f>$I$144*H140</f>
        <v>380.95270291736585</v>
      </c>
      <c r="J140" s="52"/>
    </row>
    <row r="141" spans="1:11" x14ac:dyDescent="0.25">
      <c r="A141" s="215"/>
      <c r="B141" s="216" t="s">
        <v>112</v>
      </c>
      <c r="C141" s="217"/>
      <c r="D141" s="217"/>
      <c r="E141" s="217"/>
      <c r="F141" s="217"/>
      <c r="G141" s="218"/>
      <c r="H141" s="73">
        <f>SUM(H140)</f>
        <v>0.05</v>
      </c>
      <c r="I141" s="74">
        <f>SUM(I140)</f>
        <v>380.95270291736585</v>
      </c>
      <c r="J141" s="53"/>
    </row>
    <row r="142" spans="1:11" x14ac:dyDescent="0.25">
      <c r="A142" s="215"/>
      <c r="B142" s="190" t="s">
        <v>165</v>
      </c>
      <c r="C142" s="191"/>
      <c r="D142" s="191"/>
      <c r="E142" s="191"/>
      <c r="F142" s="191"/>
      <c r="G142" s="192"/>
      <c r="H142" s="98">
        <f>Digitador!H142</f>
        <v>0</v>
      </c>
      <c r="I142" s="65">
        <f>$I$144*H142</f>
        <v>0</v>
      </c>
      <c r="J142" s="30"/>
      <c r="K142" s="54"/>
    </row>
    <row r="143" spans="1:11" x14ac:dyDescent="0.25">
      <c r="A143" s="26"/>
      <c r="B143" s="223" t="s">
        <v>113</v>
      </c>
      <c r="C143" s="224"/>
      <c r="D143" s="224"/>
      <c r="E143" s="224"/>
      <c r="F143" s="224"/>
      <c r="G143" s="225"/>
      <c r="H143" s="73">
        <f>H141+H138+H142</f>
        <v>0.14250000000000002</v>
      </c>
      <c r="I143" s="75">
        <f>I141+I138+I142</f>
        <v>1085.7152033144926</v>
      </c>
      <c r="J143" s="32"/>
    </row>
    <row r="144" spans="1:11" x14ac:dyDescent="0.25">
      <c r="A144" s="245" t="s">
        <v>39</v>
      </c>
      <c r="B144" s="184"/>
      <c r="C144" s="184"/>
      <c r="D144" s="184"/>
      <c r="E144" s="184"/>
      <c r="F144" s="184"/>
      <c r="G144" s="184"/>
      <c r="H144" s="28"/>
      <c r="I144" s="76">
        <f>I133/J138</f>
        <v>7619.0540583473166</v>
      </c>
      <c r="J144" s="30"/>
    </row>
    <row r="145" spans="1:11" x14ac:dyDescent="0.25">
      <c r="A145" s="227" t="s">
        <v>80</v>
      </c>
      <c r="B145" s="227"/>
      <c r="C145" s="227"/>
      <c r="D145" s="227"/>
      <c r="E145" s="227"/>
      <c r="F145" s="227"/>
      <c r="G145" s="227"/>
      <c r="H145" s="227"/>
      <c r="I145" s="227"/>
    </row>
    <row r="146" spans="1:11" x14ac:dyDescent="0.25">
      <c r="A146" s="228" t="s">
        <v>81</v>
      </c>
      <c r="B146" s="228"/>
      <c r="C146" s="228"/>
      <c r="D146" s="228"/>
      <c r="E146" s="228"/>
      <c r="F146" s="228"/>
      <c r="G146" s="228"/>
      <c r="H146" s="228"/>
      <c r="I146" s="228"/>
    </row>
    <row r="147" spans="1:11" x14ac:dyDescent="0.25">
      <c r="A147" s="229"/>
      <c r="B147" s="229"/>
      <c r="C147" s="229"/>
      <c r="D147" s="229"/>
      <c r="E147" s="229"/>
      <c r="F147" s="229"/>
      <c r="G147" s="229"/>
      <c r="H147" s="229"/>
      <c r="I147" s="229"/>
    </row>
    <row r="148" spans="1:11" x14ac:dyDescent="0.25">
      <c r="A148" s="219" t="s">
        <v>119</v>
      </c>
      <c r="B148" s="220"/>
      <c r="C148" s="220"/>
      <c r="D148" s="220"/>
      <c r="E148" s="220"/>
      <c r="F148" s="220"/>
      <c r="G148" s="220"/>
      <c r="H148" s="220"/>
      <c r="I148" s="221"/>
    </row>
    <row r="149" spans="1:11" x14ac:dyDescent="0.25">
      <c r="A149" s="159" t="s">
        <v>82</v>
      </c>
      <c r="B149" s="160"/>
      <c r="C149" s="160"/>
      <c r="D149" s="160"/>
      <c r="E149" s="160"/>
      <c r="F149" s="160"/>
      <c r="G149" s="160"/>
      <c r="H149" s="161"/>
      <c r="I149" s="101" t="s">
        <v>24</v>
      </c>
    </row>
    <row r="150" spans="1:11" ht="16.5" customHeight="1" x14ac:dyDescent="0.25">
      <c r="A150" s="25" t="s">
        <v>1</v>
      </c>
      <c r="B150" s="135" t="s">
        <v>84</v>
      </c>
      <c r="C150" s="135"/>
      <c r="D150" s="135"/>
      <c r="E150" s="135"/>
      <c r="F150" s="135"/>
      <c r="G150" s="135"/>
      <c r="H150" s="135"/>
      <c r="I150" s="65">
        <f>I39</f>
        <v>2800</v>
      </c>
    </row>
    <row r="151" spans="1:11" x14ac:dyDescent="0.25">
      <c r="A151" s="25" t="s">
        <v>2</v>
      </c>
      <c r="B151" s="135" t="s">
        <v>85</v>
      </c>
      <c r="C151" s="135"/>
      <c r="D151" s="135"/>
      <c r="E151" s="135"/>
      <c r="F151" s="135"/>
      <c r="G151" s="135"/>
      <c r="H151" s="135"/>
      <c r="I151" s="65">
        <f>I52</f>
        <v>436</v>
      </c>
    </row>
    <row r="152" spans="1:11" x14ac:dyDescent="0.25">
      <c r="A152" s="25" t="s">
        <v>3</v>
      </c>
      <c r="B152" s="222" t="s">
        <v>86</v>
      </c>
      <c r="C152" s="222"/>
      <c r="D152" s="222"/>
      <c r="E152" s="222"/>
      <c r="F152" s="222"/>
      <c r="G152" s="222"/>
      <c r="H152" s="222"/>
      <c r="I152" s="65">
        <f>I62</f>
        <v>35</v>
      </c>
    </row>
    <row r="153" spans="1:11" x14ac:dyDescent="0.25">
      <c r="A153" s="25" t="s">
        <v>4</v>
      </c>
      <c r="B153" s="135" t="s">
        <v>87</v>
      </c>
      <c r="C153" s="135"/>
      <c r="D153" s="135"/>
      <c r="E153" s="135"/>
      <c r="F153" s="135"/>
      <c r="G153" s="135"/>
      <c r="H153" s="135"/>
      <c r="I153" s="65">
        <f>I125</f>
        <v>1983.7008800000001</v>
      </c>
    </row>
    <row r="154" spans="1:11" x14ac:dyDescent="0.25">
      <c r="A154" s="184" t="s">
        <v>83</v>
      </c>
      <c r="B154" s="184"/>
      <c r="C154" s="184"/>
      <c r="D154" s="184"/>
      <c r="E154" s="184"/>
      <c r="F154" s="184"/>
      <c r="G154" s="184"/>
      <c r="H154" s="184"/>
      <c r="I154" s="85">
        <f>SUM(I150:I153)</f>
        <v>5254.7008800000003</v>
      </c>
    </row>
    <row r="155" spans="1:11" x14ac:dyDescent="0.25">
      <c r="A155" s="25" t="s">
        <v>18</v>
      </c>
      <c r="B155" s="135" t="s">
        <v>88</v>
      </c>
      <c r="C155" s="135"/>
      <c r="D155" s="135"/>
      <c r="E155" s="135"/>
      <c r="F155" s="135"/>
      <c r="G155" s="135"/>
      <c r="H155" s="135"/>
      <c r="I155" s="65">
        <f>I130+I132+I143</f>
        <v>2364.3531783473154</v>
      </c>
    </row>
    <row r="156" spans="1:11" x14ac:dyDescent="0.25">
      <c r="A156" s="184" t="s">
        <v>101</v>
      </c>
      <c r="B156" s="184"/>
      <c r="C156" s="184"/>
      <c r="D156" s="184"/>
      <c r="E156" s="184"/>
      <c r="F156" s="184"/>
      <c r="G156" s="184"/>
      <c r="H156" s="184"/>
      <c r="I156" s="86">
        <f>SUM(I154:I155)</f>
        <v>7619.0540583473157</v>
      </c>
      <c r="J156" s="44"/>
      <c r="K156" s="100"/>
    </row>
    <row r="157" spans="1:11" s="57" customFormat="1" x14ac:dyDescent="0.25">
      <c r="A157" s="234"/>
      <c r="B157" s="234"/>
      <c r="C157" s="234"/>
      <c r="D157" s="234"/>
      <c r="E157" s="234"/>
      <c r="F157" s="234"/>
      <c r="G157" s="234"/>
      <c r="H157" s="234"/>
      <c r="I157" s="234"/>
      <c r="J157" s="55"/>
      <c r="K157" s="56"/>
    </row>
    <row r="158" spans="1:11" x14ac:dyDescent="0.25">
      <c r="A158" s="219" t="s">
        <v>131</v>
      </c>
      <c r="B158" s="220"/>
      <c r="C158" s="220"/>
      <c r="D158" s="220"/>
      <c r="E158" s="220"/>
      <c r="F158" s="220"/>
      <c r="G158" s="220"/>
      <c r="H158" s="220"/>
      <c r="I158" s="221"/>
    </row>
    <row r="159" spans="1:11" ht="30.75" thickBot="1" x14ac:dyDescent="0.3">
      <c r="A159" s="87" t="s">
        <v>106</v>
      </c>
      <c r="B159" s="235" t="s">
        <v>107</v>
      </c>
      <c r="C159" s="236"/>
      <c r="D159" s="236"/>
      <c r="E159" s="236"/>
      <c r="F159" s="236"/>
      <c r="G159" s="87" t="s">
        <v>120</v>
      </c>
      <c r="H159" s="87" t="s">
        <v>121</v>
      </c>
      <c r="I159" s="88" t="s">
        <v>122</v>
      </c>
    </row>
    <row r="160" spans="1:11" ht="15.75" thickBot="1" x14ac:dyDescent="0.3">
      <c r="A160" s="26" t="s">
        <v>1</v>
      </c>
      <c r="B160" s="190" t="str">
        <f>A18</f>
        <v>Supervisor</v>
      </c>
      <c r="C160" s="191"/>
      <c r="D160" s="191"/>
      <c r="E160" s="191"/>
      <c r="F160" s="191"/>
      <c r="G160" s="26">
        <f>G18</f>
        <v>8</v>
      </c>
      <c r="H160" s="89">
        <f>G160*I156</f>
        <v>60952.432466778526</v>
      </c>
      <c r="I160" s="90">
        <f>H160*12</f>
        <v>731429.18960134231</v>
      </c>
    </row>
    <row r="161" spans="1:9" x14ac:dyDescent="0.25">
      <c r="A161" s="230" t="s">
        <v>159</v>
      </c>
      <c r="B161" s="230"/>
      <c r="C161" s="230"/>
      <c r="D161" s="230"/>
      <c r="E161" s="230"/>
      <c r="F161" s="230"/>
      <c r="G161" s="230"/>
      <c r="H161" s="231">
        <f>I156/I31</f>
        <v>2.7210907351240414</v>
      </c>
      <c r="I161" s="231"/>
    </row>
    <row r="162" spans="1:9" x14ac:dyDescent="0.25">
      <c r="H162" s="32"/>
    </row>
  </sheetData>
  <sheetProtection formatCells="0" formatColumns="0" formatRows="0" sort="0" autoFilter="0"/>
  <mergeCells count="178">
    <mergeCell ref="A161:G161"/>
    <mergeCell ref="H161:I161"/>
    <mergeCell ref="B159:F159"/>
    <mergeCell ref="B160:F160"/>
    <mergeCell ref="B153:H153"/>
    <mergeCell ref="A154:H154"/>
    <mergeCell ref="A146:I146"/>
    <mergeCell ref="B150:H150"/>
    <mergeCell ref="B151:H151"/>
    <mergeCell ref="A147:I147"/>
    <mergeCell ref="A148:I148"/>
    <mergeCell ref="A149:H149"/>
    <mergeCell ref="B152:H152"/>
    <mergeCell ref="B155:H155"/>
    <mergeCell ref="A156:H156"/>
    <mergeCell ref="A157:I157"/>
    <mergeCell ref="A158:I158"/>
    <mergeCell ref="B140:G140"/>
    <mergeCell ref="B141:G141"/>
    <mergeCell ref="A145:I145"/>
    <mergeCell ref="B131:G131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A134:A142"/>
    <mergeCell ref="B142:G142"/>
    <mergeCell ref="B143:G143"/>
    <mergeCell ref="A144:G144"/>
    <mergeCell ref="B128:G128"/>
    <mergeCell ref="B129:G129"/>
    <mergeCell ref="B130:G130"/>
    <mergeCell ref="B119:H119"/>
    <mergeCell ref="B120:H120"/>
    <mergeCell ref="B121:H121"/>
    <mergeCell ref="B122:H122"/>
    <mergeCell ref="B123:H123"/>
    <mergeCell ref="B124:H124"/>
    <mergeCell ref="A125:H125"/>
    <mergeCell ref="A126:I126"/>
    <mergeCell ref="A127:I127"/>
    <mergeCell ref="B118:H118"/>
    <mergeCell ref="B107:G107"/>
    <mergeCell ref="B108:G108"/>
    <mergeCell ref="B109:G109"/>
    <mergeCell ref="B110:G110"/>
    <mergeCell ref="B112:G112"/>
    <mergeCell ref="B111:G111"/>
    <mergeCell ref="A113:G113"/>
    <mergeCell ref="B114:G114"/>
    <mergeCell ref="A115:H115"/>
    <mergeCell ref="A116:I116"/>
    <mergeCell ref="A117:I117"/>
    <mergeCell ref="B106:G106"/>
    <mergeCell ref="B96:G96"/>
    <mergeCell ref="B97:G97"/>
    <mergeCell ref="B98:G98"/>
    <mergeCell ref="B99:G99"/>
    <mergeCell ref="B100:G100"/>
    <mergeCell ref="A95:I95"/>
    <mergeCell ref="B101:G101"/>
    <mergeCell ref="B102:G102"/>
    <mergeCell ref="A103:G103"/>
    <mergeCell ref="A104:I104"/>
    <mergeCell ref="A105:I105"/>
    <mergeCell ref="B92:G92"/>
    <mergeCell ref="A93:G93"/>
    <mergeCell ref="A94:I94"/>
    <mergeCell ref="A77:I77"/>
    <mergeCell ref="A78:I78"/>
    <mergeCell ref="A79:I79"/>
    <mergeCell ref="B82:G82"/>
    <mergeCell ref="B71:G71"/>
    <mergeCell ref="B72:G72"/>
    <mergeCell ref="B73:G73"/>
    <mergeCell ref="B74:G74"/>
    <mergeCell ref="B75:G75"/>
    <mergeCell ref="A76:G76"/>
    <mergeCell ref="A80:I80"/>
    <mergeCell ref="A81:I81"/>
    <mergeCell ref="B90:G90"/>
    <mergeCell ref="B84:G84"/>
    <mergeCell ref="A85:G85"/>
    <mergeCell ref="B83:G83"/>
    <mergeCell ref="B86:G86"/>
    <mergeCell ref="A87:G87"/>
    <mergeCell ref="A88:I88"/>
    <mergeCell ref="A89:I89"/>
    <mergeCell ref="B91:G91"/>
    <mergeCell ref="B67:G67"/>
    <mergeCell ref="B68:G68"/>
    <mergeCell ref="B69:G69"/>
    <mergeCell ref="B70:G70"/>
    <mergeCell ref="B58:H58"/>
    <mergeCell ref="A63:I63"/>
    <mergeCell ref="A64:I64"/>
    <mergeCell ref="B59:H59"/>
    <mergeCell ref="B61:H61"/>
    <mergeCell ref="A62:H62"/>
    <mergeCell ref="A65:I65"/>
    <mergeCell ref="A66:I66"/>
    <mergeCell ref="B60:H60"/>
    <mergeCell ref="A53:I53"/>
    <mergeCell ref="B56:H56"/>
    <mergeCell ref="B57:H57"/>
    <mergeCell ref="B48:G48"/>
    <mergeCell ref="B49:G49"/>
    <mergeCell ref="A46:A47"/>
    <mergeCell ref="B46:D47"/>
    <mergeCell ref="H46:H47"/>
    <mergeCell ref="I46:I47"/>
    <mergeCell ref="B50:G50"/>
    <mergeCell ref="B51:G51"/>
    <mergeCell ref="A52:H52"/>
    <mergeCell ref="A54:I54"/>
    <mergeCell ref="A55:I55"/>
    <mergeCell ref="A40:I40"/>
    <mergeCell ref="A41:I41"/>
    <mergeCell ref="B42:G42"/>
    <mergeCell ref="B45:G45"/>
    <mergeCell ref="B34:G34"/>
    <mergeCell ref="B35:G35"/>
    <mergeCell ref="B36:G36"/>
    <mergeCell ref="B37:G37"/>
    <mergeCell ref="B38:G38"/>
    <mergeCell ref="A39:H39"/>
    <mergeCell ref="A43:A44"/>
    <mergeCell ref="B43:E44"/>
    <mergeCell ref="H43:H44"/>
    <mergeCell ref="I43:I44"/>
    <mergeCell ref="A28:I28"/>
    <mergeCell ref="A29:I29"/>
    <mergeCell ref="B30:G30"/>
    <mergeCell ref="B31:G31"/>
    <mergeCell ref="B32:G32"/>
    <mergeCell ref="B33:G33"/>
    <mergeCell ref="B22:H22"/>
    <mergeCell ref="B23:H23"/>
    <mergeCell ref="B24:H24"/>
    <mergeCell ref="B25:H25"/>
    <mergeCell ref="B26:H26"/>
    <mergeCell ref="B27:H27"/>
    <mergeCell ref="A18:D18"/>
    <mergeCell ref="E18:F18"/>
    <mergeCell ref="G18:I18"/>
    <mergeCell ref="A19:I19"/>
    <mergeCell ref="A20:I20"/>
    <mergeCell ref="A21:I21"/>
    <mergeCell ref="A15:D15"/>
    <mergeCell ref="E15:F15"/>
    <mergeCell ref="G15:I15"/>
    <mergeCell ref="A16:F16"/>
    <mergeCell ref="G16:I16"/>
    <mergeCell ref="A17:D17"/>
    <mergeCell ref="E17:F17"/>
    <mergeCell ref="G17:I17"/>
    <mergeCell ref="A14:D14"/>
    <mergeCell ref="E14:F14"/>
    <mergeCell ref="G14:I14"/>
    <mergeCell ref="A5:I5"/>
    <mergeCell ref="A6:I6"/>
    <mergeCell ref="A7:I7"/>
    <mergeCell ref="B8:H8"/>
    <mergeCell ref="B9:H9"/>
    <mergeCell ref="B10:H10"/>
    <mergeCell ref="A1:I1"/>
    <mergeCell ref="A2:I2"/>
    <mergeCell ref="A3:B3"/>
    <mergeCell ref="C3:I3"/>
    <mergeCell ref="A4:B4"/>
    <mergeCell ref="C4:I4"/>
    <mergeCell ref="B11:H11"/>
    <mergeCell ref="A12:I12"/>
    <mergeCell ref="A13:I13"/>
  </mergeCells>
  <pageMargins left="0.25" right="0.25" top="0.75" bottom="0.75" header="0.3" footer="0.3"/>
  <pageSetup paperSize="9" scale="97" fitToHeight="0" orientation="portrait" r:id="rId1"/>
  <ignoredErrors>
    <ignoredError sqref="B49:G51 B4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showGridLines="0" tabSelected="1" zoomScale="115" zoomScaleNormal="115" workbookViewId="0">
      <selection activeCell="K11" sqref="K11"/>
    </sheetView>
  </sheetViews>
  <sheetFormatPr defaultRowHeight="15" x14ac:dyDescent="0.25"/>
  <cols>
    <col min="3" max="3" width="28.42578125" customWidth="1"/>
    <col min="4" max="4" width="22.28515625" customWidth="1"/>
    <col min="5" max="5" width="15.7109375" customWidth="1"/>
    <col min="6" max="6" width="9.7109375" customWidth="1"/>
    <col min="7" max="7" width="4.42578125" hidden="1" customWidth="1"/>
    <col min="8" max="8" width="9" hidden="1" customWidth="1"/>
    <col min="9" max="9" width="9.140625" hidden="1" customWidth="1"/>
    <col min="10" max="10" width="17.28515625" customWidth="1"/>
    <col min="11" max="11" width="25" customWidth="1"/>
    <col min="12" max="12" width="19.42578125" customWidth="1"/>
    <col min="13" max="13" width="14.28515625" style="11" bestFit="1" customWidth="1"/>
    <col min="14" max="14" width="15.85546875" bestFit="1" customWidth="1"/>
    <col min="15" max="15" width="16.85546875" bestFit="1" customWidth="1"/>
    <col min="19" max="19" width="12.7109375" bestFit="1" customWidth="1"/>
    <col min="20" max="20" width="16.85546875" bestFit="1" customWidth="1"/>
  </cols>
  <sheetData>
    <row r="1" spans="1:14" ht="51" customHeight="1" x14ac:dyDescent="0.25">
      <c r="A1" s="246" t="s">
        <v>114</v>
      </c>
      <c r="B1" s="246"/>
      <c r="C1" s="246"/>
      <c r="D1" s="246"/>
      <c r="E1" s="246"/>
      <c r="F1" s="246"/>
      <c r="G1" s="246"/>
      <c r="H1" s="246"/>
      <c r="I1" s="246"/>
      <c r="J1" s="246"/>
      <c r="M1"/>
    </row>
    <row r="2" spans="1:14" ht="15.75" thickBot="1" x14ac:dyDescent="0.3">
      <c r="A2" s="126" t="str">
        <f>Digitador!A2:I2</f>
        <v>PROCESSAMENTO DE DADOS AMAZONAS S.A. - PRODAM</v>
      </c>
      <c r="B2" s="126"/>
      <c r="C2" s="126"/>
      <c r="D2" s="126"/>
      <c r="E2" s="126"/>
      <c r="F2" s="126"/>
      <c r="G2" s="126"/>
      <c r="H2" s="126"/>
      <c r="I2" s="126"/>
      <c r="J2" s="126"/>
      <c r="M2"/>
    </row>
    <row r="3" spans="1:14" ht="15.75" thickBot="1" x14ac:dyDescent="0.3">
      <c r="A3" s="237" t="s">
        <v>0</v>
      </c>
      <c r="B3" s="239"/>
      <c r="C3" s="247" t="str">
        <f>Digitador!C3:I3</f>
        <v>SPROWEB 2942.2018</v>
      </c>
      <c r="D3" s="248"/>
      <c r="E3" s="248"/>
      <c r="F3" s="248"/>
      <c r="G3" s="248"/>
      <c r="H3" s="248"/>
      <c r="I3" s="248"/>
      <c r="J3" s="249"/>
      <c r="M3"/>
    </row>
    <row r="4" spans="1:14" x14ac:dyDescent="0.25">
      <c r="A4" s="237" t="s">
        <v>124</v>
      </c>
      <c r="B4" s="239"/>
      <c r="C4" s="247" t="str">
        <f>Digitador!C4:I4</f>
        <v>Pregão Eletrônico 05/2018</v>
      </c>
      <c r="D4" s="248"/>
      <c r="E4" s="248"/>
      <c r="F4" s="248"/>
      <c r="G4" s="248"/>
      <c r="H4" s="248"/>
      <c r="I4" s="248"/>
      <c r="J4" s="249"/>
      <c r="M4"/>
    </row>
    <row r="5" spans="1:14" x14ac:dyDescent="0.25">
      <c r="A5" s="138"/>
      <c r="B5" s="138"/>
      <c r="C5" s="138"/>
      <c r="D5" s="138"/>
      <c r="E5" s="138"/>
      <c r="F5" s="138"/>
      <c r="G5" s="138"/>
      <c r="H5" s="138"/>
      <c r="I5" s="138"/>
      <c r="J5" s="138"/>
      <c r="M5"/>
    </row>
    <row r="6" spans="1:14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39"/>
      <c r="M6"/>
    </row>
    <row r="7" spans="1:14" x14ac:dyDescent="0.25">
      <c r="A7" s="140" t="s">
        <v>8</v>
      </c>
      <c r="B7" s="140"/>
      <c r="C7" s="140"/>
      <c r="D7" s="140"/>
      <c r="E7" s="140"/>
      <c r="F7" s="140"/>
      <c r="G7" s="140"/>
      <c r="H7" s="140"/>
      <c r="I7" s="140"/>
      <c r="J7" s="140"/>
      <c r="M7"/>
    </row>
    <row r="8" spans="1:14" x14ac:dyDescent="0.25">
      <c r="A8" s="26" t="s">
        <v>1</v>
      </c>
      <c r="B8" s="135" t="s">
        <v>5</v>
      </c>
      <c r="C8" s="135"/>
      <c r="D8" s="135"/>
      <c r="E8" s="135"/>
      <c r="F8" s="135"/>
      <c r="G8" s="135"/>
      <c r="H8" s="135"/>
      <c r="I8" s="135"/>
      <c r="J8" s="8">
        <f>Digitador!I8</f>
        <v>43342</v>
      </c>
      <c r="M8"/>
    </row>
    <row r="9" spans="1:14" x14ac:dyDescent="0.25">
      <c r="A9" s="26" t="s">
        <v>2</v>
      </c>
      <c r="B9" s="135" t="s">
        <v>6</v>
      </c>
      <c r="C9" s="135"/>
      <c r="D9" s="135"/>
      <c r="E9" s="135"/>
      <c r="F9" s="135"/>
      <c r="G9" s="135"/>
      <c r="H9" s="135"/>
      <c r="I9" s="135"/>
      <c r="J9" s="8" t="str">
        <f>Digitador!I9</f>
        <v>MANAUS/AM</v>
      </c>
      <c r="M9"/>
    </row>
    <row r="10" spans="1:14" x14ac:dyDescent="0.25">
      <c r="A10" s="26" t="s">
        <v>3</v>
      </c>
      <c r="B10" s="135" t="s">
        <v>7</v>
      </c>
      <c r="C10" s="135"/>
      <c r="D10" s="135"/>
      <c r="E10" s="135"/>
      <c r="F10" s="135"/>
      <c r="G10" s="135"/>
      <c r="H10" s="135"/>
      <c r="I10" s="135"/>
      <c r="J10" s="8">
        <f>Digitador!I10</f>
        <v>0</v>
      </c>
      <c r="M10"/>
    </row>
    <row r="11" spans="1:14" ht="15.75" thickBot="1" x14ac:dyDescent="0.3">
      <c r="A11" s="26" t="s">
        <v>4</v>
      </c>
      <c r="B11" s="135" t="s">
        <v>117</v>
      </c>
      <c r="C11" s="135"/>
      <c r="D11" s="135"/>
      <c r="E11" s="135"/>
      <c r="F11" s="135"/>
      <c r="G11" s="135"/>
      <c r="H11" s="135"/>
      <c r="I11" s="135"/>
      <c r="J11" s="109">
        <f>Digitador!I11</f>
        <v>12</v>
      </c>
      <c r="M11"/>
    </row>
    <row r="12" spans="1:14" ht="15.75" thickBot="1" x14ac:dyDescent="0.3">
      <c r="A12" s="250" t="s">
        <v>129</v>
      </c>
      <c r="B12" s="251"/>
      <c r="C12" s="251"/>
      <c r="D12" s="251"/>
      <c r="E12" s="251"/>
      <c r="F12" s="251"/>
      <c r="G12" s="251"/>
      <c r="H12" s="251"/>
      <c r="I12" s="251"/>
      <c r="J12" s="252"/>
      <c r="M12"/>
    </row>
    <row r="13" spans="1:14" x14ac:dyDescent="0.25">
      <c r="A13" s="105" t="s">
        <v>106</v>
      </c>
      <c r="B13" s="106" t="s">
        <v>126</v>
      </c>
      <c r="C13" s="106" t="s">
        <v>107</v>
      </c>
      <c r="D13" s="107" t="s">
        <v>127</v>
      </c>
      <c r="E13" s="118" t="s">
        <v>160</v>
      </c>
      <c r="F13" s="253" t="s">
        <v>128</v>
      </c>
      <c r="G13" s="253"/>
      <c r="H13" s="253"/>
      <c r="I13" s="253"/>
      <c r="J13" s="254"/>
      <c r="M13"/>
    </row>
    <row r="14" spans="1:14" x14ac:dyDescent="0.25">
      <c r="A14" s="108">
        <v>1</v>
      </c>
      <c r="B14" s="26">
        <f>Digitador!$G$15</f>
        <v>60</v>
      </c>
      <c r="C14" s="27" t="str">
        <f>Digitador!$A$18</f>
        <v>Apoio Técnico (Digitador)</v>
      </c>
      <c r="D14" s="65">
        <f>Digitador!$I$156</f>
        <v>4271.6261255536765</v>
      </c>
      <c r="E14" s="122">
        <f>Digitador!$H$161</f>
        <v>3.0511615182526262</v>
      </c>
      <c r="F14" s="257">
        <f>D14*B14</f>
        <v>256297.5675332206</v>
      </c>
      <c r="G14" s="257"/>
      <c r="H14" s="257"/>
      <c r="I14" s="257"/>
      <c r="J14" s="258"/>
      <c r="K14" s="279"/>
      <c r="L14" s="22"/>
      <c r="M14" s="3"/>
      <c r="N14" s="2"/>
    </row>
    <row r="15" spans="1:14" x14ac:dyDescent="0.25">
      <c r="A15" s="108">
        <v>2</v>
      </c>
      <c r="B15" s="26">
        <f>Supervisor!$G$15</f>
        <v>8</v>
      </c>
      <c r="C15" s="27" t="str">
        <f>Supervisor!$A$18</f>
        <v>Supervisor</v>
      </c>
      <c r="D15" s="65">
        <f>Supervisor!$I$156</f>
        <v>7619.0540583473157</v>
      </c>
      <c r="E15" s="122">
        <f>Supervisor!$H$161</f>
        <v>2.7210907351240414</v>
      </c>
      <c r="F15" s="257">
        <f>D15*B15</f>
        <v>60952.432466778526</v>
      </c>
      <c r="G15" s="257"/>
      <c r="H15" s="257"/>
      <c r="I15" s="257"/>
      <c r="J15" s="258"/>
      <c r="K15" s="279"/>
      <c r="L15" s="22"/>
      <c r="M15" s="3"/>
      <c r="N15" s="2"/>
    </row>
    <row r="16" spans="1:14" x14ac:dyDescent="0.25">
      <c r="A16" s="108"/>
      <c r="B16" s="26"/>
      <c r="C16" s="27"/>
      <c r="D16" s="65"/>
      <c r="E16" s="122"/>
      <c r="F16" s="257"/>
      <c r="G16" s="257"/>
      <c r="H16" s="257"/>
      <c r="I16" s="257"/>
      <c r="J16" s="258"/>
      <c r="K16" s="279"/>
      <c r="L16" s="14"/>
      <c r="M16" s="3"/>
      <c r="N16" s="2"/>
    </row>
    <row r="17" spans="1:14" x14ac:dyDescent="0.25">
      <c r="A17" s="108"/>
      <c r="B17" s="26"/>
      <c r="C17" s="114"/>
      <c r="D17" s="65"/>
      <c r="E17" s="122"/>
      <c r="F17" s="257"/>
      <c r="G17" s="257"/>
      <c r="H17" s="257"/>
      <c r="I17" s="257"/>
      <c r="J17" s="258"/>
      <c r="K17" s="12"/>
      <c r="L17" s="14"/>
      <c r="M17" s="3"/>
      <c r="N17" s="2"/>
    </row>
    <row r="18" spans="1:14" x14ac:dyDescent="0.25">
      <c r="A18" s="9"/>
      <c r="B18" s="4"/>
      <c r="C18" s="19"/>
      <c r="D18" s="1"/>
      <c r="E18" s="123"/>
      <c r="F18" s="264"/>
      <c r="G18" s="264"/>
      <c r="H18" s="264"/>
      <c r="I18" s="264"/>
      <c r="J18" s="265"/>
      <c r="M18"/>
    </row>
    <row r="19" spans="1:14" ht="15.75" thickBot="1" x14ac:dyDescent="0.3">
      <c r="A19" s="15"/>
      <c r="B19" s="20"/>
      <c r="C19" s="16"/>
      <c r="D19" s="17"/>
      <c r="E19" s="17"/>
      <c r="F19" s="266"/>
      <c r="G19" s="266"/>
      <c r="H19" s="266"/>
      <c r="I19" s="266"/>
      <c r="J19" s="267"/>
      <c r="M19"/>
    </row>
    <row r="20" spans="1:14" ht="15.75" thickBot="1" x14ac:dyDescent="0.3">
      <c r="A20" s="18"/>
      <c r="B20" s="271" t="s">
        <v>142</v>
      </c>
      <c r="C20" s="271"/>
      <c r="D20" s="271"/>
      <c r="E20" s="117"/>
      <c r="F20" s="272"/>
      <c r="G20" s="272"/>
      <c r="H20" s="272"/>
      <c r="I20" s="272"/>
      <c r="J20" s="273"/>
      <c r="M20"/>
    </row>
    <row r="21" spans="1:14" x14ac:dyDescent="0.25">
      <c r="A21" s="259"/>
      <c r="B21" s="260"/>
      <c r="C21" s="260"/>
      <c r="D21" s="260"/>
      <c r="E21" s="260"/>
      <c r="F21" s="260"/>
      <c r="G21" s="260"/>
      <c r="H21" s="260"/>
      <c r="I21" s="260"/>
      <c r="J21" s="261"/>
      <c r="M21"/>
    </row>
    <row r="22" spans="1:14" ht="15.75" thickBot="1" x14ac:dyDescent="0.3">
      <c r="A22" s="10"/>
      <c r="B22" s="21">
        <f>SUM(B14:B18)</f>
        <v>68</v>
      </c>
      <c r="C22" s="268" t="s">
        <v>130</v>
      </c>
      <c r="D22" s="269"/>
      <c r="E22" s="270"/>
      <c r="F22" s="262">
        <f>SUM(F14:J18)</f>
        <v>317249.99999999913</v>
      </c>
      <c r="G22" s="262"/>
      <c r="H22" s="262"/>
      <c r="I22" s="262"/>
      <c r="J22" s="263"/>
      <c r="K22" s="2"/>
      <c r="L22" s="2"/>
      <c r="M22"/>
    </row>
    <row r="23" spans="1:14" ht="15.75" thickBot="1" x14ac:dyDescent="0.3">
      <c r="A23" s="274" t="s">
        <v>157</v>
      </c>
      <c r="B23" s="271"/>
      <c r="C23" s="271"/>
      <c r="D23" s="271"/>
      <c r="E23" s="275"/>
      <c r="F23" s="255">
        <f>F22*Digitador!I11</f>
        <v>3806999.9999999898</v>
      </c>
      <c r="G23" s="255"/>
      <c r="H23" s="255"/>
      <c r="I23" s="255"/>
      <c r="J23" s="256"/>
      <c r="K23" s="2"/>
      <c r="L23" s="2"/>
      <c r="M23"/>
      <c r="N23" s="2"/>
    </row>
    <row r="24" spans="1:14" ht="21.75" customHeight="1" thickBot="1" x14ac:dyDescent="0.3">
      <c r="D24" s="115" t="s">
        <v>158</v>
      </c>
      <c r="E24" s="115"/>
      <c r="F24" s="278"/>
      <c r="G24" s="278"/>
      <c r="H24" s="278"/>
      <c r="I24" s="278"/>
      <c r="J24" s="278"/>
      <c r="M24"/>
    </row>
    <row r="25" spans="1:14" ht="23.25" customHeight="1" thickBot="1" x14ac:dyDescent="0.3">
      <c r="D25" s="13" t="s">
        <v>156</v>
      </c>
      <c r="E25" s="121"/>
      <c r="F25" s="276"/>
      <c r="G25" s="276"/>
      <c r="H25" s="276"/>
      <c r="I25" s="276"/>
      <c r="J25" s="277"/>
      <c r="K25" s="2"/>
    </row>
    <row r="26" spans="1:14" x14ac:dyDescent="0.25">
      <c r="J26" s="12"/>
    </row>
  </sheetData>
  <mergeCells count="30">
    <mergeCell ref="B11:I11"/>
    <mergeCell ref="F25:J25"/>
    <mergeCell ref="F24:J24"/>
    <mergeCell ref="B10:I10"/>
    <mergeCell ref="A12:J12"/>
    <mergeCell ref="F13:J13"/>
    <mergeCell ref="F23:J23"/>
    <mergeCell ref="F14:J14"/>
    <mergeCell ref="F15:J15"/>
    <mergeCell ref="A21:J21"/>
    <mergeCell ref="F22:J22"/>
    <mergeCell ref="F18:J18"/>
    <mergeCell ref="F19:J19"/>
    <mergeCell ref="F16:J16"/>
    <mergeCell ref="F17:J17"/>
    <mergeCell ref="C22:E22"/>
    <mergeCell ref="B20:D20"/>
    <mergeCell ref="F20:J20"/>
    <mergeCell ref="A23:E23"/>
    <mergeCell ref="A5:J5"/>
    <mergeCell ref="A6:J6"/>
    <mergeCell ref="B8:I8"/>
    <mergeCell ref="B9:I9"/>
    <mergeCell ref="A7:J7"/>
    <mergeCell ref="A1:J1"/>
    <mergeCell ref="A2:J2"/>
    <mergeCell ref="A3:B3"/>
    <mergeCell ref="C3:J3"/>
    <mergeCell ref="A4:B4"/>
    <mergeCell ref="C4:J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Digitador</vt:lpstr>
      <vt:lpstr>Supervisor</vt:lpstr>
      <vt:lpstr>Resumo Cliente</vt:lpstr>
      <vt:lpstr>Digitador!Area_de_impressao</vt:lpstr>
      <vt:lpstr>'Resumo Cliente'!Area_de_impressao</vt:lpstr>
      <vt:lpstr>Supervisor!Area_de_impressao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2018-10-02T14:20:35Z</dcterms:modified>
</cp:coreProperties>
</file>